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tored Files\SD 64 Tablet\HIGNA FILES\Business meetings etc\ASC's\2023 ASC's\August ASC 2023\"/>
    </mc:Choice>
  </mc:AlternateContent>
  <xr:revisionPtr revIDLastSave="0" documentId="8_{F3E1563C-D2F5-4E84-B768-573052A90F1D}" xr6:coauthVersionLast="47" xr6:coauthVersionMax="47" xr10:uidLastSave="{00000000-0000-0000-0000-000000000000}"/>
  <workbookProtection lockWindows="1"/>
  <bookViews>
    <workbookView xWindow="3885" yWindow="2100" windowWidth="24915" windowHeight="11610" activeTab="4" xr2:uid="{00000000-000D-0000-FFFF-FFFF00000000}"/>
  </bookViews>
  <sheets>
    <sheet name="2019" sheetId="1" r:id="rId1"/>
    <sheet name="2020" sheetId="2" r:id="rId2"/>
    <sheet name="2021" sheetId="3" r:id="rId3"/>
    <sheet name="2022" sheetId="4" r:id="rId4"/>
    <sheet name="2023" sheetId="5" r:id="rId5"/>
    <sheet name="Sheet1" sheetId="6" r:id="rId6"/>
  </sheets>
  <definedNames>
    <definedName name="_xlnm._FilterDatabase" localSheetId="0" hidden="1">'2019'!$A$2:$AD$64</definedName>
  </definedNames>
  <calcPr calcId="191029"/>
</workbook>
</file>

<file path=xl/calcChain.xml><?xml version="1.0" encoding="utf-8"?>
<calcChain xmlns="http://schemas.openxmlformats.org/spreadsheetml/2006/main">
  <c r="P49" i="5" l="1"/>
  <c r="Q51" i="5" s="1"/>
  <c r="N49" i="5"/>
  <c r="L49" i="5"/>
  <c r="I53" i="6"/>
  <c r="I49" i="6"/>
  <c r="I46" i="6"/>
  <c r="D11" i="5"/>
  <c r="D13" i="5" s="1"/>
  <c r="D49" i="5" s="1"/>
  <c r="AE8" i="4"/>
  <c r="AE45" i="5"/>
  <c r="AE19" i="5"/>
  <c r="E13" i="5"/>
  <c r="F13" i="5"/>
  <c r="F49" i="5" s="1"/>
  <c r="G13" i="5"/>
  <c r="H13" i="5"/>
  <c r="I13" i="5"/>
  <c r="J13" i="5"/>
  <c r="J49" i="5" s="1"/>
  <c r="K13" i="5"/>
  <c r="L13" i="5"/>
  <c r="M51" i="5" s="1"/>
  <c r="M13" i="5"/>
  <c r="N13" i="5"/>
  <c r="O13" i="5"/>
  <c r="P13" i="5"/>
  <c r="Q13" i="5"/>
  <c r="R13" i="5"/>
  <c r="R49" i="5" s="1"/>
  <c r="T8" i="5" s="1"/>
  <c r="S13" i="5"/>
  <c r="T13" i="5"/>
  <c r="T49" i="5" s="1"/>
  <c r="U51" i="5" s="1"/>
  <c r="U13" i="5"/>
  <c r="V13" i="5"/>
  <c r="V49" i="5" s="1"/>
  <c r="W13" i="5"/>
  <c r="X13" i="5"/>
  <c r="X49" i="5" s="1"/>
  <c r="Y51" i="5" s="1"/>
  <c r="Y13" i="5"/>
  <c r="Z13" i="5"/>
  <c r="Z49" i="5" s="1"/>
  <c r="AE49" i="5" s="1"/>
  <c r="AA13" i="5"/>
  <c r="L51" i="5"/>
  <c r="J51" i="5"/>
  <c r="H51" i="5"/>
  <c r="AE47" i="5"/>
  <c r="AE46" i="5"/>
  <c r="AE44" i="5"/>
  <c r="AE38" i="5"/>
  <c r="AE37" i="5"/>
  <c r="AE36" i="5"/>
  <c r="AE35" i="5"/>
  <c r="AE34" i="5"/>
  <c r="AE32" i="5"/>
  <c r="C31" i="5"/>
  <c r="B30" i="5"/>
  <c r="B20" i="5"/>
  <c r="B21" i="5" s="1"/>
  <c r="AE21" i="5" s="1"/>
  <c r="AE18" i="5"/>
  <c r="AE12" i="5"/>
  <c r="AE11" i="5"/>
  <c r="Z49" i="4"/>
  <c r="X49" i="4"/>
  <c r="AE54" i="4"/>
  <c r="D55" i="4"/>
  <c r="AE44" i="4"/>
  <c r="R8" i="4"/>
  <c r="R49" i="4"/>
  <c r="T49" i="4"/>
  <c r="U51" i="4" s="1"/>
  <c r="N49" i="4"/>
  <c r="P49" i="4"/>
  <c r="Q51" i="4" s="1"/>
  <c r="R13" i="4"/>
  <c r="L51" i="4"/>
  <c r="K56" i="4"/>
  <c r="K57" i="4" s="1"/>
  <c r="I57" i="4" s="1"/>
  <c r="J51" i="4"/>
  <c r="H51" i="4"/>
  <c r="J54" i="4"/>
  <c r="X8" i="3"/>
  <c r="X47" i="3"/>
  <c r="Z47" i="3"/>
  <c r="AA49" i="3" s="1"/>
  <c r="AD37" i="3"/>
  <c r="AD36" i="3"/>
  <c r="V47" i="3"/>
  <c r="W49" i="3" s="1"/>
  <c r="AD46" i="3"/>
  <c r="AD44" i="3"/>
  <c r="AD42" i="3"/>
  <c r="AD41" i="3"/>
  <c r="AE18" i="4"/>
  <c r="S52" i="3"/>
  <c r="D51" i="3"/>
  <c r="F51" i="3"/>
  <c r="H51" i="3"/>
  <c r="J51" i="3"/>
  <c r="H49" i="5" l="1"/>
  <c r="J8" i="5" s="1"/>
  <c r="E51" i="5"/>
  <c r="AE48" i="5"/>
  <c r="G51" i="5"/>
  <c r="F8" i="5"/>
  <c r="C20" i="5"/>
  <c r="AE20" i="5"/>
  <c r="W51" i="5"/>
  <c r="X8" i="5"/>
  <c r="O51" i="5"/>
  <c r="P8" i="5"/>
  <c r="K51" i="5"/>
  <c r="L8" i="5"/>
  <c r="R8" i="5"/>
  <c r="Z8" i="5"/>
  <c r="N8" i="5"/>
  <c r="V8" i="5"/>
  <c r="H8" i="5"/>
  <c r="AE13" i="5"/>
  <c r="AE39" i="5"/>
  <c r="AA56" i="5" s="1"/>
  <c r="AE51" i="5"/>
  <c r="Q57" i="5"/>
  <c r="AA51" i="5"/>
  <c r="P54" i="5"/>
  <c r="Q54" i="5" s="1"/>
  <c r="S51" i="5"/>
  <c r="K58" i="4"/>
  <c r="AE45" i="4" s="1"/>
  <c r="AE19" i="4"/>
  <c r="AE20" i="4" s="1"/>
  <c r="D13" i="4"/>
  <c r="D49" i="4" s="1"/>
  <c r="F13" i="4"/>
  <c r="G13" i="4"/>
  <c r="H13" i="4"/>
  <c r="H49" i="4" s="1"/>
  <c r="I51" i="4" s="1"/>
  <c r="I13" i="4"/>
  <c r="J13" i="4"/>
  <c r="J49" i="4" s="1"/>
  <c r="K51" i="4" s="1"/>
  <c r="K13" i="4"/>
  <c r="L13" i="4"/>
  <c r="L49" i="4" s="1"/>
  <c r="M51" i="4" s="1"/>
  <c r="M13" i="4"/>
  <c r="N13" i="4"/>
  <c r="O13" i="4"/>
  <c r="AD12" i="3"/>
  <c r="AD11" i="3"/>
  <c r="AE47" i="4"/>
  <c r="AE46" i="4"/>
  <c r="AE38" i="4"/>
  <c r="AE37" i="4"/>
  <c r="AE39" i="4" s="1"/>
  <c r="AE56" i="4" s="1"/>
  <c r="AE36" i="4"/>
  <c r="AE35" i="4"/>
  <c r="AE34" i="4"/>
  <c r="AE32" i="4"/>
  <c r="C31" i="4"/>
  <c r="B30" i="4"/>
  <c r="B20" i="4"/>
  <c r="AA13" i="4"/>
  <c r="Z13" i="4"/>
  <c r="Y13" i="4"/>
  <c r="X13" i="4"/>
  <c r="Y51" i="4" s="1"/>
  <c r="W13" i="4"/>
  <c r="V13" i="4"/>
  <c r="V49" i="4" s="1"/>
  <c r="W51" i="4" s="1"/>
  <c r="U13" i="4"/>
  <c r="T13" i="4"/>
  <c r="Q13" i="4"/>
  <c r="P13" i="4"/>
  <c r="B13" i="4"/>
  <c r="C49" i="4" s="1"/>
  <c r="AE12" i="4"/>
  <c r="AE11" i="4"/>
  <c r="B20" i="3"/>
  <c r="B21" i="3" s="1"/>
  <c r="AD21" i="3" s="1"/>
  <c r="N49" i="3"/>
  <c r="L49" i="3"/>
  <c r="H13" i="3"/>
  <c r="H47" i="3" s="1"/>
  <c r="I49" i="3" s="1"/>
  <c r="I51" i="3" s="1"/>
  <c r="G13" i="3"/>
  <c r="I13" i="3"/>
  <c r="J13" i="3"/>
  <c r="J47" i="3" s="1"/>
  <c r="K13" i="3"/>
  <c r="L13" i="3"/>
  <c r="L47" i="3" s="1"/>
  <c r="N8" i="3" s="1"/>
  <c r="M13" i="3"/>
  <c r="N13" i="3"/>
  <c r="O13" i="3"/>
  <c r="P51" i="3" s="1"/>
  <c r="P13" i="3"/>
  <c r="Q13" i="3"/>
  <c r="R13" i="3"/>
  <c r="S13" i="3"/>
  <c r="T51" i="3" s="1"/>
  <c r="T13" i="3"/>
  <c r="U13" i="3"/>
  <c r="V13" i="3"/>
  <c r="W13" i="3"/>
  <c r="X13" i="3"/>
  <c r="Y13" i="3"/>
  <c r="Z13" i="3"/>
  <c r="AD47" i="3" s="1"/>
  <c r="AA13" i="3"/>
  <c r="D13" i="3"/>
  <c r="D47" i="3" s="1"/>
  <c r="E49" i="3" s="1"/>
  <c r="AD32" i="2"/>
  <c r="AD18" i="3"/>
  <c r="AD20" i="3" s="1"/>
  <c r="AA12" i="2"/>
  <c r="AA11" i="2"/>
  <c r="Z13" i="2"/>
  <c r="R137" i="3"/>
  <c r="B82" i="3"/>
  <c r="AD45" i="3"/>
  <c r="AD38" i="3"/>
  <c r="AD35" i="3"/>
  <c r="AD34" i="3"/>
  <c r="AD32" i="3"/>
  <c r="C31" i="3"/>
  <c r="B30" i="3"/>
  <c r="F13" i="3"/>
  <c r="F47" i="3" s="1"/>
  <c r="G49" i="3" s="1"/>
  <c r="G51" i="3" s="1"/>
  <c r="B13" i="3"/>
  <c r="C47" i="3" s="1"/>
  <c r="C49" i="3" s="1"/>
  <c r="R137" i="2"/>
  <c r="AD16" i="2"/>
  <c r="AD37" i="2"/>
  <c r="I51" i="5" l="1"/>
  <c r="Q58" i="5"/>
  <c r="T8" i="4"/>
  <c r="S51" i="4"/>
  <c r="F49" i="4"/>
  <c r="G51" i="4" s="1"/>
  <c r="D54" i="4"/>
  <c r="AE13" i="4"/>
  <c r="V8" i="4"/>
  <c r="B21" i="4"/>
  <c r="AE21" i="4" s="1"/>
  <c r="C20" i="4"/>
  <c r="L8" i="4"/>
  <c r="X8" i="4"/>
  <c r="AE48" i="4"/>
  <c r="Z8" i="4"/>
  <c r="N8" i="4"/>
  <c r="J8" i="4"/>
  <c r="E51" i="4"/>
  <c r="F8" i="4"/>
  <c r="B8" i="4"/>
  <c r="AD49" i="3"/>
  <c r="AD10" i="3"/>
  <c r="Y49" i="3"/>
  <c r="AD13" i="3"/>
  <c r="S51" i="3"/>
  <c r="R47" i="3"/>
  <c r="T8" i="3" s="1"/>
  <c r="T47" i="3"/>
  <c r="V8" i="3" s="1"/>
  <c r="U51" i="3"/>
  <c r="P47" i="3"/>
  <c r="Q49" i="3" s="1"/>
  <c r="Q51" i="3"/>
  <c r="W51" i="3"/>
  <c r="N47" i="3"/>
  <c r="O49" i="3" s="1"/>
  <c r="O51" i="3"/>
  <c r="E51" i="3"/>
  <c r="V51" i="3"/>
  <c r="R51" i="3"/>
  <c r="N51" i="3"/>
  <c r="R8" i="3"/>
  <c r="Z8" i="3"/>
  <c r="M49" i="3"/>
  <c r="P8" i="3"/>
  <c r="L8" i="3"/>
  <c r="J8" i="3"/>
  <c r="H8" i="3"/>
  <c r="K49" i="3"/>
  <c r="K51" i="3" s="1"/>
  <c r="D8" i="3"/>
  <c r="F8" i="3"/>
  <c r="AD39" i="3"/>
  <c r="C20" i="3"/>
  <c r="AD12" i="2"/>
  <c r="AD11" i="2"/>
  <c r="X13" i="2"/>
  <c r="V13" i="2"/>
  <c r="W13" i="2"/>
  <c r="AE57" i="4" l="1"/>
  <c r="AE58" i="4" s="1"/>
  <c r="AE59" i="4" s="1"/>
  <c r="AE60" i="4" s="1"/>
  <c r="AE61" i="4" s="1"/>
  <c r="AE49" i="4"/>
  <c r="AA51" i="4"/>
  <c r="O51" i="4"/>
  <c r="P54" i="4"/>
  <c r="Q54" i="4" s="1"/>
  <c r="P8" i="4"/>
  <c r="H8" i="4"/>
  <c r="U49" i="3"/>
  <c r="M51" i="3"/>
  <c r="S49" i="3"/>
  <c r="P52" i="3"/>
  <c r="Q52" i="3" s="1"/>
  <c r="X47" i="2"/>
  <c r="Y49" i="2" s="1"/>
  <c r="V47" i="2"/>
  <c r="AD18" i="2"/>
  <c r="AD20" i="2" s="1"/>
  <c r="AD21" i="2" s="1"/>
  <c r="T51" i="2"/>
  <c r="AE51" i="4" l="1"/>
  <c r="B8" i="5"/>
  <c r="W49" i="2"/>
  <c r="R51" i="2"/>
  <c r="V51" i="2"/>
  <c r="X51" i="2"/>
  <c r="AE54" i="5" l="1"/>
  <c r="T59" i="5" s="1"/>
  <c r="U60" i="5" s="1"/>
  <c r="U61" i="5" s="1"/>
  <c r="AE8" i="5"/>
  <c r="AD38" i="2"/>
  <c r="H13" i="2" l="1"/>
  <c r="I13" i="2"/>
  <c r="J13" i="2"/>
  <c r="J47" i="2" s="1"/>
  <c r="L13" i="2"/>
  <c r="L47" i="2" s="1"/>
  <c r="M13" i="2"/>
  <c r="N13" i="2"/>
  <c r="O13" i="2"/>
  <c r="P13" i="2"/>
  <c r="P47" i="2" s="1"/>
  <c r="Q13" i="2"/>
  <c r="R13" i="2"/>
  <c r="T13" i="2"/>
  <c r="T47" i="2" s="1"/>
  <c r="U13" i="2"/>
  <c r="X8" i="2"/>
  <c r="Y13" i="2"/>
  <c r="AD13" i="2"/>
  <c r="AA13" i="2"/>
  <c r="F13" i="2"/>
  <c r="F47" i="2" s="1"/>
  <c r="V8" i="2" l="1"/>
  <c r="K49" i="2"/>
  <c r="R47" i="2"/>
  <c r="N47" i="2"/>
  <c r="H47" i="2"/>
  <c r="I49" i="2" s="1"/>
  <c r="Z47" i="2"/>
  <c r="AD37" i="1"/>
  <c r="AD36" i="1"/>
  <c r="AD35" i="1"/>
  <c r="AD34" i="1"/>
  <c r="T8" i="2" l="1"/>
  <c r="P8" i="2"/>
  <c r="K51" i="2"/>
  <c r="AD47" i="2"/>
  <c r="B8" i="3" s="1"/>
  <c r="AD8" i="3" s="1"/>
  <c r="AA49" i="2"/>
  <c r="AD31" i="2" s="1"/>
  <c r="AD11" i="1"/>
  <c r="AD12" i="1"/>
  <c r="B12" i="2" s="1"/>
  <c r="Y13" i="1"/>
  <c r="Z13" i="1"/>
  <c r="AA13" i="1"/>
  <c r="AB13" i="1"/>
  <c r="AC13" i="1"/>
  <c r="B82" i="2"/>
  <c r="AD45" i="2"/>
  <c r="AD44" i="2"/>
  <c r="AD36" i="2"/>
  <c r="AD35" i="2"/>
  <c r="AD34" i="2"/>
  <c r="C31" i="2"/>
  <c r="B30" i="2"/>
  <c r="B20" i="2"/>
  <c r="B21" i="2" s="1"/>
  <c r="Z8" i="2"/>
  <c r="J8" i="2"/>
  <c r="D47" i="2"/>
  <c r="W13" i="1"/>
  <c r="X13" i="1"/>
  <c r="X46" i="1" s="1"/>
  <c r="Y48" i="1" s="1"/>
  <c r="AD49" i="2" l="1"/>
  <c r="AD39" i="2"/>
  <c r="C20" i="2"/>
  <c r="M49" i="2"/>
  <c r="M51" i="2" s="1"/>
  <c r="N8" i="2"/>
  <c r="R8" i="2"/>
  <c r="S13" i="2" s="1"/>
  <c r="AD13" i="1"/>
  <c r="B11" i="2"/>
  <c r="B13" i="2" s="1"/>
  <c r="C47" i="2" s="1"/>
  <c r="F8" i="2" s="1"/>
  <c r="AD46" i="2"/>
  <c r="E49" i="2"/>
  <c r="G49" i="2"/>
  <c r="Q49" i="2"/>
  <c r="U49" i="2"/>
  <c r="O49" i="2"/>
  <c r="S49" i="2"/>
  <c r="R13" i="1"/>
  <c r="U13" i="1"/>
  <c r="V13" i="1"/>
  <c r="V46" i="1" s="1"/>
  <c r="W48" i="1" s="1"/>
  <c r="T13" i="1"/>
  <c r="S51" i="2" l="1"/>
  <c r="O51" i="2"/>
  <c r="U51" i="2"/>
  <c r="W51" i="2"/>
  <c r="Y51" i="2"/>
  <c r="Q51" i="2"/>
  <c r="I51" i="2"/>
  <c r="C49" i="2"/>
  <c r="T46" i="1"/>
  <c r="U48" i="1" s="1"/>
  <c r="S13" i="1"/>
  <c r="AD18" i="1" l="1"/>
  <c r="AD20" i="1" s="1"/>
  <c r="AD32" i="1"/>
  <c r="AD44" i="1"/>
  <c r="AD43" i="1"/>
  <c r="AD45" i="1" s="1"/>
  <c r="AD38" i="1" l="1"/>
  <c r="Q13" i="1"/>
  <c r="R46" i="1"/>
  <c r="O13" i="1"/>
  <c r="P13" i="1"/>
  <c r="P46" i="1" s="1"/>
  <c r="Q48" i="1" s="1"/>
  <c r="K13" i="1"/>
  <c r="L13" i="1"/>
  <c r="M13" i="1"/>
  <c r="N13" i="1"/>
  <c r="N46" i="1" s="1"/>
  <c r="V8" i="1"/>
  <c r="R8" i="1" l="1"/>
  <c r="T8" i="1"/>
  <c r="S48" i="1"/>
  <c r="P8" i="1"/>
  <c r="O48" i="1"/>
  <c r="J48" i="1"/>
  <c r="H48" i="1" l="1"/>
  <c r="C56" i="1" l="1"/>
  <c r="B59" i="1"/>
  <c r="F13" i="1" l="1"/>
  <c r="Z46" i="1" l="1"/>
  <c r="Z8" i="1"/>
  <c r="AD8" i="1" s="1"/>
  <c r="B8" i="2" s="1"/>
  <c r="X8" i="1"/>
  <c r="N8" i="1"/>
  <c r="L46" i="1"/>
  <c r="M48" i="1" s="1"/>
  <c r="H13" i="1"/>
  <c r="H46" i="1" s="1"/>
  <c r="D13" i="1"/>
  <c r="D46" i="1" s="1"/>
  <c r="F8" i="1" s="1"/>
  <c r="F46" i="1"/>
  <c r="J13" i="1"/>
  <c r="J46" i="1" s="1"/>
  <c r="L8" i="1" s="1"/>
  <c r="C31" i="1"/>
  <c r="B30" i="1"/>
  <c r="AA48" i="1" l="1"/>
  <c r="AD48" i="1" s="1"/>
  <c r="AD46" i="1"/>
  <c r="I48" i="1"/>
  <c r="J8" i="1"/>
  <c r="H8" i="1"/>
  <c r="G48" i="1"/>
  <c r="B60" i="1" s="1"/>
  <c r="K48" i="1"/>
  <c r="B20" i="1"/>
  <c r="C20" i="1" s="1"/>
  <c r="B79" i="1"/>
  <c r="B81" i="1" s="1"/>
  <c r="B13" i="1" l="1"/>
  <c r="C46" i="1" s="1"/>
  <c r="D8" i="1" s="1"/>
  <c r="E48" i="1" l="1"/>
  <c r="C4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Steve A</author>
  </authors>
  <commentList>
    <comment ref="R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£500 transferred to Paypal acct </t>
        </r>
      </text>
    </comment>
    <comment ref="AD1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Bluejeans annual fee 16/10/2019 to 16/10/2020
Includes Currency converssion and Paypal fees</t>
        </r>
      </text>
    </comment>
    <comment ref="G3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 xml:space="preserve">RCM EXPENSES </t>
        </r>
      </text>
    </comment>
    <comment ref="C3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RCM Expenses to Manchester Jan 2019</t>
        </r>
      </text>
    </comment>
    <comment ref="Y3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Acting RCM Travel to London Convention Committee £87.50
£40 fuel
£20 parking
£7.50 Tube
£20 per diem 
Balnce of 12.50 
</t>
        </r>
      </text>
    </comment>
    <comment ref="C3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6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Flyers Postage </t>
        </r>
      </text>
    </comment>
    <comment ref="Q36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Payment to Jay V for flyer postage to EDM </t>
        </r>
      </text>
    </comment>
    <comment ref="S36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Royal mail postage flyers to Steve J </t>
        </r>
      </text>
    </comment>
    <comment ref="U3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Royal mail postage Key Tag to Christine B </t>
        </r>
      </text>
    </comment>
    <comment ref="W36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Bluejeans annual fee 16/10/2019 to 16/10/2020
Includes Currency converssion and Paypal fees</t>
        </r>
      </text>
    </comment>
    <comment ref="C37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Printer ink </t>
        </r>
      </text>
    </comment>
    <comment ref="E37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RCM Admin </t>
        </r>
      </text>
    </comment>
    <comment ref="K37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PI Cards X 2000  and mugs reimbursed to RCM </t>
        </r>
      </text>
    </comment>
    <comment ref="O37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Vista Print V-NA flyeras and Mugs</t>
        </r>
      </text>
    </comment>
    <comment ref="Q37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Payment to UKSO for key tags </t>
        </r>
      </text>
    </comment>
    <comment ref="Y37" authorId="1" shapeId="0" xr:uid="{00000000-0006-0000-0000-000011000000}">
      <text>
        <r>
          <rPr>
            <b/>
            <sz val="9"/>
            <color indexed="81"/>
            <rFont val="Tahoma"/>
            <family val="2"/>
          </rPr>
          <t>Steve A:</t>
        </r>
        <r>
          <rPr>
            <sz val="9"/>
            <color indexed="81"/>
            <rFont val="Tahoma"/>
            <family val="2"/>
          </rPr>
          <t xml:space="preserve">
Postage for Key Tags £1.06 per </t>
        </r>
      </text>
    </comment>
    <comment ref="F43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Retfunded Admin from  RCM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 A</author>
  </authors>
  <commentList>
    <comment ref="B19" authorId="0" shapeId="0" xr:uid="{01529D3A-0134-4227-85EF-478B29A02607}">
      <text>
        <r>
          <rPr>
            <b/>
            <sz val="9"/>
            <color indexed="81"/>
            <rFont val="Tahoma"/>
            <family val="2"/>
          </rPr>
          <t>Steve A:</t>
        </r>
        <r>
          <rPr>
            <sz val="9"/>
            <color indexed="81"/>
            <rFont val="Tahoma"/>
            <family val="2"/>
          </rPr>
          <t xml:space="preserve">
Bluejean Enterprise Annual Fee 20/21 </t>
        </r>
      </text>
    </comment>
    <comment ref="AD19" authorId="0" shapeId="0" xr:uid="{F3BBCC45-0252-4E77-9F00-4CF9DF0B26A0}">
      <text>
        <r>
          <rPr>
            <b/>
            <sz val="9"/>
            <color indexed="81"/>
            <rFont val="Tahoma"/>
            <family val="2"/>
          </rPr>
          <t>Steve A:</t>
        </r>
        <r>
          <rPr>
            <sz val="9"/>
            <color indexed="81"/>
            <rFont val="Tahoma"/>
            <family val="2"/>
          </rPr>
          <t xml:space="preserve">
BLUEJEANS 2020/21</t>
        </r>
      </text>
    </comment>
    <comment ref="K3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Steve A:</t>
        </r>
        <r>
          <rPr>
            <sz val="9"/>
            <color indexed="81"/>
            <rFont val="Tahoma"/>
            <family val="2"/>
          </rPr>
          <t xml:space="preserve">
Contibution to Virtual-na</t>
        </r>
      </text>
    </comment>
    <comment ref="G34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Steve A:</t>
        </r>
        <r>
          <rPr>
            <sz val="9"/>
            <color indexed="81"/>
            <rFont val="Tahoma"/>
            <family val="2"/>
          </rPr>
          <t xml:space="preserve">
Travel Expenses to attend UKCNA committee re Virtual meeting room slot in July </t>
        </r>
      </text>
    </comment>
    <comment ref="I36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Steve A:</t>
        </r>
        <r>
          <rPr>
            <sz val="9"/>
            <color indexed="81"/>
            <rFont val="Tahoma"/>
            <family val="2"/>
          </rPr>
          <t xml:space="preserve">
Payment to Big Nerd Software, Screen capture video software for creating how to videos, </t>
        </r>
      </text>
    </comment>
    <comment ref="K36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Steve A:</t>
        </r>
        <r>
          <rPr>
            <sz val="9"/>
            <color indexed="81"/>
            <rFont val="Tahoma"/>
            <family val="2"/>
          </rPr>
          <t xml:space="preserve">
Upgrade to Bluejeans Enterprise Account to end of year.</t>
        </r>
      </text>
    </comment>
    <comment ref="Q36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Steve A:</t>
        </r>
        <r>
          <rPr>
            <sz val="9"/>
            <color indexed="81"/>
            <rFont val="Tahoma"/>
            <family val="2"/>
          </rPr>
          <t xml:space="preserve">
postage x 2 UK key tags</t>
        </r>
      </text>
    </comment>
    <comment ref="S36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Steve A:</t>
        </r>
        <r>
          <rPr>
            <sz val="9"/>
            <color indexed="81"/>
            <rFont val="Tahoma"/>
            <family val="2"/>
          </rPr>
          <t xml:space="preserve">
postage x 3 UK key tags</t>
        </r>
      </text>
    </comment>
    <comment ref="U36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Steve A:</t>
        </r>
        <r>
          <rPr>
            <sz val="9"/>
            <color indexed="81"/>
            <rFont val="Tahoma"/>
            <family val="2"/>
          </rPr>
          <t xml:space="preserve">
HMP Berwyn literature</t>
        </r>
      </text>
    </comment>
    <comment ref="W36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Steve A:</t>
        </r>
        <r>
          <rPr>
            <sz val="9"/>
            <color indexed="81"/>
            <rFont val="Tahoma"/>
            <family val="2"/>
          </rPr>
          <t xml:space="preserve">
Key tag postage
</t>
        </r>
      </text>
    </comment>
    <comment ref="Y36" authorId="0" shapeId="0" xr:uid="{47856165-893C-4967-9278-C88A44E70ABA}">
      <text>
        <r>
          <rPr>
            <b/>
            <sz val="9"/>
            <color indexed="81"/>
            <rFont val="Tahoma"/>
            <family val="2"/>
          </rPr>
          <t>Steve A:</t>
        </r>
        <r>
          <rPr>
            <sz val="9"/>
            <color indexed="81"/>
            <rFont val="Tahoma"/>
            <family val="2"/>
          </rPr>
          <t xml:space="preserve">
Key tag postage</t>
        </r>
      </text>
    </comment>
    <comment ref="U37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Steve A:</t>
        </r>
        <r>
          <rPr>
            <sz val="9"/>
            <color indexed="81"/>
            <rFont val="Tahoma"/>
            <family val="2"/>
          </rPr>
          <t xml:space="preserve">
60&amp;90 day key tags from ukso
</t>
        </r>
      </text>
    </comment>
    <comment ref="W37" authorId="0" shapeId="0" xr:uid="{BA780EEA-4D37-4F06-9AA3-FF3D0839F828}">
      <text>
        <r>
          <rPr>
            <b/>
            <sz val="9"/>
            <color indexed="81"/>
            <rFont val="Tahoma"/>
            <family val="2"/>
          </rPr>
          <t>Steve A:</t>
        </r>
        <r>
          <rPr>
            <sz val="9"/>
            <color indexed="81"/>
            <rFont val="Tahoma"/>
            <family val="2"/>
          </rPr>
          <t xml:space="preserve">
Bluejean Enterprise Annual Fee 20/21 </t>
        </r>
      </text>
    </comment>
    <comment ref="K38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Steve A:</t>
        </r>
        <r>
          <rPr>
            <sz val="9"/>
            <color indexed="81"/>
            <rFont val="Tahoma"/>
            <family val="2"/>
          </rPr>
          <t xml:space="preserve">
Postage Key tag</t>
        </r>
      </text>
    </comment>
    <comment ref="M38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Steve A:</t>
        </r>
        <r>
          <rPr>
            <sz val="9"/>
            <color indexed="81"/>
            <rFont val="Tahoma"/>
            <family val="2"/>
          </rPr>
          <t xml:space="preserve">
Postage Key tag</t>
        </r>
      </text>
    </comment>
    <comment ref="O38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Steve A:</t>
        </r>
        <r>
          <rPr>
            <sz val="9"/>
            <color indexed="81"/>
            <rFont val="Tahoma"/>
            <family val="2"/>
          </rPr>
          <t xml:space="preserve">
Postage Key tags</t>
        </r>
      </text>
    </comment>
    <comment ref="Q38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Steve A:</t>
        </r>
        <r>
          <rPr>
            <sz val="9"/>
            <color indexed="81"/>
            <rFont val="Tahoma"/>
            <family val="2"/>
          </rPr>
          <t xml:space="preserve">
Key tags UKSO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 A</author>
  </authors>
  <commentList>
    <comment ref="B19" authorId="0" shapeId="0" xr:uid="{7F6AFA1A-62F0-482F-A40F-34DE06C6C7D5}">
      <text>
        <r>
          <rPr>
            <b/>
            <sz val="9"/>
            <color indexed="81"/>
            <rFont val="Tahoma"/>
            <family val="2"/>
          </rPr>
          <t>Steve A:</t>
        </r>
        <r>
          <rPr>
            <sz val="9"/>
            <color indexed="81"/>
            <rFont val="Tahoma"/>
            <family val="2"/>
          </rPr>
          <t xml:space="preserve">
Upgrade to Bluejeans Enterprise Account to end of year.</t>
        </r>
      </text>
    </comment>
    <comment ref="W32" authorId="0" shapeId="0" xr:uid="{E9DA4021-0E03-4832-A2B2-B6715EC67ED2}">
      <text>
        <r>
          <rPr>
            <b/>
            <sz val="9"/>
            <color indexed="81"/>
            <rFont val="Tahoma"/>
            <family val="2"/>
          </rPr>
          <t>Steve A:</t>
        </r>
        <r>
          <rPr>
            <sz val="9"/>
            <color indexed="81"/>
            <rFont val="Tahoma"/>
            <family val="2"/>
          </rPr>
          <t xml:space="preserve">
Donation to Region</t>
        </r>
      </text>
    </comment>
    <comment ref="D36" authorId="0" shapeId="0" xr:uid="{C87C48A7-F550-4DD9-A57E-F5F3C6B63525}">
      <text>
        <r>
          <rPr>
            <b/>
            <sz val="9"/>
            <color indexed="81"/>
            <rFont val="Tahoma"/>
            <family val="2"/>
          </rPr>
          <t>Steve A:</t>
        </r>
        <r>
          <rPr>
            <sz val="9"/>
            <color indexed="81"/>
            <rFont val="Tahoma"/>
            <family val="2"/>
          </rPr>
          <t xml:space="preserve">
www.higna.org.uk domain name renewal paynent for next 5 years Paid Jan 5th 2021</t>
        </r>
      </text>
    </comment>
    <comment ref="E36" authorId="0" shapeId="0" xr:uid="{8C494CC8-2A89-45C2-8B01-D21B74359826}">
      <text>
        <r>
          <rPr>
            <b/>
            <sz val="9"/>
            <color indexed="81"/>
            <rFont val="Tahoma"/>
            <family val="2"/>
          </rPr>
          <t>Steve A:</t>
        </r>
        <r>
          <rPr>
            <sz val="9"/>
            <color indexed="81"/>
            <rFont val="Tahoma"/>
            <family val="2"/>
          </rPr>
          <t xml:space="preserve">
Key tag postage</t>
        </r>
      </text>
    </comment>
    <comment ref="G36" authorId="0" shapeId="0" xr:uid="{4B47C2EA-6E2C-439F-8BB5-884F0F0E322C}">
      <text>
        <r>
          <rPr>
            <b/>
            <sz val="9"/>
            <color indexed="81"/>
            <rFont val="Tahoma"/>
            <family val="2"/>
          </rPr>
          <t>Steve A:</t>
        </r>
        <r>
          <rPr>
            <sz val="9"/>
            <color indexed="81"/>
            <rFont val="Tahoma"/>
            <family val="2"/>
          </rPr>
          <t xml:space="preserve">
Key tag postage x 4</t>
        </r>
      </text>
    </comment>
    <comment ref="K36" authorId="0" shapeId="0" xr:uid="{6BAAB15D-FEF2-4A3C-8F95-7AE7E3D9B738}">
      <text>
        <r>
          <rPr>
            <b/>
            <sz val="9"/>
            <color indexed="81"/>
            <rFont val="Tahoma"/>
            <family val="2"/>
          </rPr>
          <t>Steve A:</t>
        </r>
        <r>
          <rPr>
            <sz val="9"/>
            <color indexed="81"/>
            <rFont val="Tahoma"/>
            <family val="2"/>
          </rPr>
          <t xml:space="preserve">
Key tag postage</t>
        </r>
      </text>
    </comment>
    <comment ref="M36" authorId="0" shapeId="0" xr:uid="{873B5397-48F2-49E5-B188-98CEFFCBD0CD}">
      <text>
        <r>
          <rPr>
            <b/>
            <sz val="9"/>
            <color indexed="81"/>
            <rFont val="Tahoma"/>
            <family val="2"/>
          </rPr>
          <t>Steve A:</t>
        </r>
        <r>
          <rPr>
            <sz val="9"/>
            <color indexed="81"/>
            <rFont val="Tahoma"/>
            <family val="2"/>
          </rPr>
          <t xml:space="preserve">
Postage</t>
        </r>
      </text>
    </comment>
    <comment ref="O36" authorId="0" shapeId="0" xr:uid="{8112980A-360B-4901-BB13-98994DCE2100}">
      <text>
        <r>
          <rPr>
            <b/>
            <sz val="9"/>
            <color indexed="81"/>
            <rFont val="Tahoma"/>
            <family val="2"/>
          </rPr>
          <t>Steve A:</t>
        </r>
        <r>
          <rPr>
            <sz val="9"/>
            <color indexed="81"/>
            <rFont val="Tahoma"/>
            <family val="2"/>
          </rPr>
          <t xml:space="preserve">
Books and Lit to Dorset Young Offenders Unit 29/05/2021</t>
        </r>
      </text>
    </comment>
    <comment ref="Y36" authorId="0" shapeId="0" xr:uid="{773E2606-A14A-4402-95DB-C2186DCA028A}">
      <text>
        <r>
          <rPr>
            <b/>
            <sz val="9"/>
            <color indexed="81"/>
            <rFont val="Tahoma"/>
            <family val="2"/>
          </rPr>
          <t>Steve A:</t>
        </r>
        <r>
          <rPr>
            <sz val="9"/>
            <color indexed="81"/>
            <rFont val="Tahoma"/>
            <family val="2"/>
          </rPr>
          <t xml:space="preserve">
18 month medallion + p&amp;p</t>
        </r>
      </text>
    </comment>
    <comment ref="AA36" authorId="0" shapeId="0" xr:uid="{88C14C80-0BBB-4BE3-8439-E17DBAA3B1CA}">
      <text>
        <r>
          <rPr>
            <b/>
            <sz val="9"/>
            <color indexed="81"/>
            <rFont val="Tahoma"/>
            <family val="2"/>
          </rPr>
          <t>Steve A:</t>
        </r>
        <r>
          <rPr>
            <sz val="9"/>
            <color indexed="81"/>
            <rFont val="Tahoma"/>
            <family val="2"/>
          </rPr>
          <t xml:space="preserve">
Starter pack for New Cornish meeting in Falmouth</t>
        </r>
      </text>
    </comment>
    <comment ref="I37" authorId="0" shapeId="0" xr:uid="{5109E11B-1E7A-459B-826B-D6BFEA7C5B5D}">
      <text>
        <r>
          <rPr>
            <b/>
            <sz val="9"/>
            <color indexed="81"/>
            <rFont val="Tahoma"/>
            <family val="2"/>
          </rPr>
          <t>Steve A:</t>
        </r>
        <r>
          <rPr>
            <sz val="9"/>
            <color indexed="81"/>
            <rFont val="Tahoma"/>
            <family val="2"/>
          </rPr>
          <t xml:space="preserve">
Payment for Video making softwre subscription.</t>
        </r>
      </text>
    </comment>
    <comment ref="M37" authorId="0" shapeId="0" xr:uid="{5A3255FD-67D6-4F6C-923C-9855867794E8}">
      <text>
        <r>
          <rPr>
            <b/>
            <sz val="9"/>
            <color indexed="81"/>
            <rFont val="Tahoma"/>
            <family val="2"/>
          </rPr>
          <t>Steve A:</t>
        </r>
        <r>
          <rPr>
            <sz val="9"/>
            <color indexed="81"/>
            <rFont val="Tahoma"/>
            <family val="2"/>
          </rPr>
          <t xml:space="preserve">
UKSO Key Tags</t>
        </r>
      </text>
    </comment>
    <comment ref="Y37" authorId="0" shapeId="0" xr:uid="{BB3D9C95-4C19-497C-86AF-CDA875F0B47C}">
      <text>
        <r>
          <rPr>
            <b/>
            <sz val="9"/>
            <color indexed="81"/>
            <rFont val="Tahoma"/>
            <family val="2"/>
          </rPr>
          <t>Steve A:</t>
        </r>
        <r>
          <rPr>
            <sz val="9"/>
            <color indexed="81"/>
            <rFont val="Tahoma"/>
            <family val="2"/>
          </rPr>
          <t xml:space="preserve">
HIGNA BlueJeans Payment 2021-2022 includes PayPal international transfer charge of £2.87</t>
        </r>
      </text>
    </comment>
    <comment ref="AA37" authorId="0" shapeId="0" xr:uid="{63585AF1-3B31-44A0-A3F8-45B2C3A72BA1}">
      <text>
        <r>
          <rPr>
            <b/>
            <sz val="9"/>
            <color indexed="81"/>
            <rFont val="Tahoma"/>
            <family val="2"/>
          </rPr>
          <t>Steve A:</t>
        </r>
        <r>
          <rPr>
            <sz val="9"/>
            <color indexed="81"/>
            <rFont val="Tahoma"/>
            <family val="2"/>
          </rPr>
          <t xml:space="preserve">
Tri-annual Website hosting fees to X10 Premium </t>
        </r>
      </text>
    </comment>
    <comment ref="Y38" authorId="0" shapeId="0" xr:uid="{4DAED5C8-D247-4078-988F-6542B1032447}">
      <text>
        <r>
          <rPr>
            <b/>
            <sz val="9"/>
            <color indexed="81"/>
            <rFont val="Tahoma"/>
            <family val="2"/>
          </rPr>
          <t>Steve A:</t>
        </r>
        <r>
          <rPr>
            <sz val="9"/>
            <color indexed="81"/>
            <rFont val="Tahoma"/>
            <family val="2"/>
          </rPr>
          <t xml:space="preserve">
Paymnt to Black Rooster Badges inc VAT for Anniversary badges x 100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 A</author>
    <author>Stephen Adams</author>
  </authors>
  <commentList>
    <comment ref="B19" authorId="0" shapeId="0" xr:uid="{DA354790-1484-4CC5-8AD9-9CD5F43836AC}">
      <text>
        <r>
          <rPr>
            <b/>
            <sz val="9"/>
            <color indexed="81"/>
            <rFont val="Tahoma"/>
            <family val="2"/>
          </rPr>
          <t>Steve A:</t>
        </r>
        <r>
          <rPr>
            <sz val="9"/>
            <color indexed="81"/>
            <rFont val="Tahoma"/>
            <family val="2"/>
          </rPr>
          <t xml:space="preserve">
Upgrade to Bluejeans Enterprise Account to end of year.</t>
        </r>
      </text>
    </comment>
    <comment ref="M32" authorId="1" shapeId="0" xr:uid="{402A810C-AE9D-4E23-91CB-6C0E99EA4AA0}">
      <text>
        <r>
          <rPr>
            <b/>
            <sz val="9"/>
            <color indexed="81"/>
            <rFont val="Tahoma"/>
            <family val="2"/>
          </rPr>
          <t>Stephen Adams:</t>
        </r>
        <r>
          <rPr>
            <sz val="9"/>
            <color indexed="81"/>
            <rFont val="Tahoma"/>
            <family val="2"/>
          </rPr>
          <t xml:space="preserve">
Donation to May Region</t>
        </r>
      </text>
    </comment>
    <comment ref="Q32" authorId="1" shapeId="0" xr:uid="{317B41A0-F123-47C1-9930-75B6368BA8CC}">
      <text>
        <r>
          <rPr>
            <b/>
            <sz val="9"/>
            <color indexed="81"/>
            <rFont val="Tahoma"/>
            <family val="2"/>
          </rPr>
          <t>Stephen Adams:</t>
        </r>
        <r>
          <rPr>
            <sz val="9"/>
            <color indexed="81"/>
            <rFont val="Tahoma"/>
            <family val="2"/>
          </rPr>
          <t xml:space="preserve">
Donation to July Region</t>
        </r>
      </text>
    </comment>
    <comment ref="U32" authorId="1" shapeId="0" xr:uid="{19F1F6C1-C41A-4D93-BBA3-3E57241B8F1E}">
      <text>
        <r>
          <rPr>
            <b/>
            <sz val="9"/>
            <color indexed="81"/>
            <rFont val="Tahoma"/>
            <family val="2"/>
          </rPr>
          <t>Stephen Adams:</t>
        </r>
        <r>
          <rPr>
            <sz val="9"/>
            <color indexed="81"/>
            <rFont val="Tahoma"/>
            <family val="2"/>
          </rPr>
          <t xml:space="preserve">
Donation to RSC via Bank </t>
        </r>
      </text>
    </comment>
    <comment ref="Y32" authorId="1" shapeId="0" xr:uid="{90948E06-7EA0-4DEF-8A9D-880BAB4AACD1}">
      <text>
        <r>
          <rPr>
            <b/>
            <sz val="9"/>
            <color indexed="81"/>
            <rFont val="Tahoma"/>
            <family val="2"/>
          </rPr>
          <t>Stephen Adams:</t>
        </r>
        <r>
          <rPr>
            <sz val="9"/>
            <color indexed="81"/>
            <rFont val="Tahoma"/>
            <family val="2"/>
          </rPr>
          <t xml:space="preserve">
Donation to RSC via Bank </t>
        </r>
      </text>
    </comment>
    <comment ref="Q34" authorId="1" shapeId="0" xr:uid="{CFDC3223-2891-4CAA-8EDE-4A40554010B5}">
      <text>
        <r>
          <rPr>
            <b/>
            <sz val="9"/>
            <color indexed="81"/>
            <rFont val="Tahoma"/>
            <family val="2"/>
          </rPr>
          <t>Stephen Adams:</t>
        </r>
        <r>
          <rPr>
            <sz val="9"/>
            <color indexed="81"/>
            <rFont val="Tahoma"/>
            <family val="2"/>
          </rPr>
          <t xml:space="preserve">
RCM Expenses to attend RSC Aberdeen</t>
        </r>
      </text>
    </comment>
    <comment ref="I36" authorId="1" shapeId="0" xr:uid="{9A89B34E-6DF8-4F93-8871-80B002214727}">
      <text>
        <r>
          <rPr>
            <b/>
            <sz val="9"/>
            <color indexed="81"/>
            <rFont val="Tahoma"/>
            <family val="2"/>
          </rPr>
          <t>Stephen Adams:</t>
        </r>
        <r>
          <rPr>
            <sz val="9"/>
            <color indexed="81"/>
            <rFont val="Tahoma"/>
            <family val="2"/>
          </rPr>
          <t xml:space="preserve">
Literature for Orkney £44.35 + P&amp;P £3.95 (Royal mail) </t>
        </r>
      </text>
    </comment>
    <comment ref="M36" authorId="1" shapeId="0" xr:uid="{5E40DCD4-EBC5-4738-86C6-47829D8E9FDB}">
      <text>
        <r>
          <rPr>
            <b/>
            <sz val="9"/>
            <color indexed="81"/>
            <rFont val="Tahoma"/>
            <family val="2"/>
          </rPr>
          <t>Stephen Adams:</t>
        </r>
        <r>
          <rPr>
            <sz val="9"/>
            <color indexed="81"/>
            <rFont val="Tahoma"/>
            <family val="2"/>
          </rPr>
          <t xml:space="preserve">
Gift to Jim + postage + keytags etc
</t>
        </r>
      </text>
    </comment>
    <comment ref="S36" authorId="1" shapeId="0" xr:uid="{55F90401-6B3F-4AC3-A7A2-BA510F94261F}">
      <text>
        <r>
          <rPr>
            <b/>
            <sz val="9"/>
            <color indexed="81"/>
            <rFont val="Tahoma"/>
            <family val="2"/>
          </rPr>
          <t>Stephen Adams:</t>
        </r>
        <r>
          <rPr>
            <sz val="9"/>
            <color indexed="81"/>
            <rFont val="Tahoma"/>
            <family val="2"/>
          </rPr>
          <t xml:space="preserve">
Purchase of new website template life time liscence </t>
        </r>
      </text>
    </comment>
    <comment ref="E37" authorId="0" shapeId="0" xr:uid="{FBC6253F-708A-4300-8D37-7D728A2E91BF}">
      <text>
        <r>
          <rPr>
            <b/>
            <sz val="9"/>
            <color indexed="81"/>
            <rFont val="Tahoma"/>
            <family val="2"/>
          </rPr>
          <t>Steve A:</t>
        </r>
        <r>
          <rPr>
            <sz val="9"/>
            <color indexed="81"/>
            <rFont val="Tahoma"/>
            <family val="2"/>
          </rPr>
          <t xml:space="preserve">
total postage bdadges</t>
        </r>
      </text>
    </comment>
    <comment ref="G37" authorId="0" shapeId="0" xr:uid="{22814D67-39F6-41DB-9B48-A30D4B0D8162}">
      <text>
        <r>
          <rPr>
            <b/>
            <sz val="9"/>
            <color indexed="81"/>
            <rFont val="Tahoma"/>
            <family val="2"/>
          </rPr>
          <t>Steve A:</t>
        </r>
        <r>
          <rPr>
            <sz val="9"/>
            <color indexed="81"/>
            <rFont val="Tahoma"/>
            <family val="2"/>
          </rPr>
          <t xml:space="preserve">
badge postage </t>
        </r>
      </text>
    </comment>
    <comment ref="I38" authorId="1" shapeId="0" xr:uid="{4DB78A20-3533-4279-869F-6EB7E6D6AEDC}">
      <text>
        <r>
          <rPr>
            <b/>
            <sz val="9"/>
            <color indexed="81"/>
            <rFont val="Tahoma"/>
            <family val="2"/>
          </rPr>
          <t>Stephen Adams:</t>
        </r>
        <r>
          <rPr>
            <sz val="9"/>
            <color indexed="81"/>
            <rFont val="Tahoma"/>
            <family val="2"/>
          </rPr>
          <t xml:space="preserve">
Payment to Cotswold Printers, A5 Paper for printing flyers.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Stephen Adams</author>
  </authors>
  <commentList>
    <comment ref="E19" authorId="0" shapeId="0" xr:uid="{6BEFCB39-821B-4F45-B8C4-669DEE8D08B4}">
      <text>
        <r>
          <rPr>
            <b/>
            <sz val="9"/>
            <color indexed="81"/>
            <rFont val="Tahoma"/>
            <family val="2"/>
          </rPr>
          <t>Stephen Adams:</t>
        </r>
        <r>
          <rPr>
            <sz val="9"/>
            <color indexed="81"/>
            <rFont val="Tahoma"/>
            <family val="2"/>
          </rPr>
          <t xml:space="preserve">
Bluejeans account payent for 2022/2023 + transfer and currency conversion fees,  balance in donation to Virtual-NA 
</t>
        </r>
      </text>
    </comment>
    <comment ref="I36" authorId="0" shapeId="0" xr:uid="{ABDD4F11-E97A-4999-B6A6-5B0A0FA80AF9}">
      <text>
        <r>
          <rPr>
            <b/>
            <sz val="9"/>
            <color indexed="81"/>
            <rFont val="Tahoma"/>
            <charset val="1"/>
          </rPr>
          <t>Stephen Adams:</t>
        </r>
        <r>
          <rPr>
            <sz val="9"/>
            <color indexed="81"/>
            <rFont val="Tahoma"/>
            <charset val="1"/>
          </rPr>
          <t xml:space="preserve">
Key tag postage</t>
        </r>
      </text>
    </comment>
    <comment ref="M36" authorId="0" shapeId="0" xr:uid="{60D3C05A-ABF7-4D42-98FF-D969E3D891DE}">
      <text>
        <r>
          <rPr>
            <b/>
            <sz val="9"/>
            <color indexed="81"/>
            <rFont val="Tahoma"/>
            <family val="2"/>
          </rPr>
          <t>Stephen Adams:</t>
        </r>
        <r>
          <rPr>
            <sz val="9"/>
            <color indexed="81"/>
            <rFont val="Tahoma"/>
            <family val="2"/>
          </rPr>
          <t xml:space="preserve">
Postage Key Tags</t>
        </r>
      </text>
    </comment>
    <comment ref="O36" authorId="0" shapeId="0" xr:uid="{9288BD87-7A41-4ACD-A1E3-089BDA3D5FF3}">
      <text>
        <r>
          <rPr>
            <b/>
            <sz val="9"/>
            <color indexed="81"/>
            <rFont val="Tahoma"/>
            <charset val="1"/>
          </rPr>
          <t>Stephen Adams:</t>
        </r>
        <r>
          <rPr>
            <sz val="9"/>
            <color indexed="81"/>
            <rFont val="Tahoma"/>
            <charset val="1"/>
          </rPr>
          <t xml:space="preserve">
Royal mail postage key tags</t>
        </r>
      </text>
    </comment>
    <comment ref="Q36" authorId="0" shapeId="0" xr:uid="{8C4901EE-4666-4FD2-838B-2A63319EF069}">
      <text>
        <r>
          <rPr>
            <b/>
            <sz val="9"/>
            <color indexed="81"/>
            <rFont val="Tahoma"/>
            <family val="2"/>
          </rPr>
          <t>Stephen Adams:</t>
        </r>
        <r>
          <rPr>
            <sz val="9"/>
            <color indexed="81"/>
            <rFont val="Tahoma"/>
            <family val="2"/>
          </rPr>
          <t xml:space="preserve">
Royal mail postage key tags</t>
        </r>
      </text>
    </comment>
    <comment ref="O37" authorId="0" shapeId="0" xr:uid="{7A6D7856-FBE6-492B-838A-1321EAB8AE79}">
      <text>
        <r>
          <rPr>
            <b/>
            <sz val="9"/>
            <color indexed="81"/>
            <rFont val="Tahoma"/>
            <charset val="1"/>
          </rPr>
          <t>Stephen Adams:</t>
        </r>
        <r>
          <rPr>
            <sz val="9"/>
            <color indexed="81"/>
            <rFont val="Tahoma"/>
            <charset val="1"/>
          </rPr>
          <t xml:space="preserve">
restock with key tags UKSO </t>
        </r>
      </text>
    </comment>
  </commentList>
</comments>
</file>

<file path=xl/sharedStrings.xml><?xml version="1.0" encoding="utf-8"?>
<sst xmlns="http://schemas.openxmlformats.org/spreadsheetml/2006/main" count="715" uniqueCount="201">
  <si>
    <t>Current Annual Expenditure:</t>
  </si>
  <si>
    <t xml:space="preserve">PayPal:     </t>
  </si>
  <si>
    <t xml:space="preserve">Bank Act: </t>
  </si>
  <si>
    <t xml:space="preserve">Website + Domain etc :  </t>
  </si>
  <si>
    <r>
      <t xml:space="preserve">Balance:  </t>
    </r>
    <r>
      <rPr>
        <b/>
        <sz val="11"/>
        <color theme="1"/>
        <rFont val="Calibri"/>
        <family val="2"/>
        <scheme val="minor"/>
      </rPr>
      <t/>
    </r>
  </si>
  <si>
    <t xml:space="preserve">Bluejeans account:         </t>
  </si>
  <si>
    <r>
      <t xml:space="preserve">Prudent Reserve:             </t>
    </r>
    <r>
      <rPr>
        <b/>
        <sz val="11"/>
        <color theme="1"/>
        <rFont val="Calibri"/>
        <family val="2"/>
        <scheme val="minor"/>
      </rPr>
      <t xml:space="preserve"> </t>
    </r>
  </si>
  <si>
    <t xml:space="preserve">Surplus Balance:             </t>
  </si>
  <si>
    <r>
      <t>Future projects:</t>
    </r>
    <r>
      <rPr>
        <b/>
        <sz val="11"/>
        <color theme="1"/>
        <rFont val="Calibri"/>
        <family val="2"/>
        <scheme val="minor"/>
      </rPr>
      <t xml:space="preserve">           </t>
    </r>
  </si>
  <si>
    <t>Donation to Region:</t>
  </si>
  <si>
    <t xml:space="preserve">Money Out </t>
  </si>
  <si>
    <t xml:space="preserve">Prudent reserve/ring fenced funds </t>
  </si>
  <si>
    <t xml:space="preserve">2 night accommodation </t>
  </si>
  <si>
    <t xml:space="preserve">3x Per diem </t>
  </si>
  <si>
    <t xml:space="preserve">Parking </t>
  </si>
  <si>
    <t xml:space="preserve">Total </t>
  </si>
  <si>
    <t>Fuel 358 mi @20p per mile (per RSC policy)</t>
  </si>
  <si>
    <t xml:space="preserve">Printing (printer suplies) </t>
  </si>
  <si>
    <t>Item..</t>
  </si>
  <si>
    <t xml:space="preserve">Balance B/F </t>
  </si>
  <si>
    <t xml:space="preserve">Travel expenses from Region </t>
  </si>
  <si>
    <t xml:space="preserve">Receved </t>
  </si>
  <si>
    <t xml:space="preserve">Balance </t>
  </si>
  <si>
    <t>Money in</t>
  </si>
  <si>
    <t xml:space="preserve">  +/- prudent reserve </t>
  </si>
  <si>
    <t xml:space="preserve">Prudent reserve + set aside </t>
  </si>
  <si>
    <t>Misalaneous (See notes on entry)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</si>
  <si>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</si>
  <si>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</si>
  <si>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</si>
  <si>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</si>
  <si>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</si>
  <si>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</si>
  <si>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</si>
  <si>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</si>
  <si>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</si>
  <si>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</si>
  <si>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</si>
  <si>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</si>
  <si>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IN </t>
  </si>
  <si>
    <t>OUT</t>
  </si>
  <si>
    <t xml:space="preserve">SSL Compliance plugin </t>
  </si>
  <si>
    <t xml:space="preserve">Website expenses </t>
  </si>
  <si>
    <t>SSL Cerificaate for virtuabmlt.org</t>
  </si>
  <si>
    <t>?</t>
  </si>
  <si>
    <t>RCM (acting) Region Expenses Mancchester</t>
  </si>
  <si>
    <t xml:space="preserve">Flights From Bristiol </t>
  </si>
  <si>
    <t xml:space="preserve">Accomodation 3 nights </t>
  </si>
  <si>
    <t xml:space="preserve">Per diem x 4 </t>
  </si>
  <si>
    <t>April</t>
  </si>
  <si>
    <t xml:space="preserve">Start Date </t>
  </si>
  <si>
    <r>
      <t>Total expenditure:</t>
    </r>
    <r>
      <rPr>
        <sz val="11"/>
        <color theme="1"/>
        <rFont val="Calibri"/>
        <family val="2"/>
        <scheme val="minor"/>
      </rPr>
      <t xml:space="preserve">      </t>
    </r>
  </si>
  <si>
    <t xml:space="preserve">Prudent reserve </t>
  </si>
  <si>
    <t xml:space="preserve">Account balances to date </t>
  </si>
  <si>
    <t xml:space="preserve">Balance/Donations </t>
  </si>
  <si>
    <r>
      <t xml:space="preserve">Prudent Reserve:             </t>
    </r>
    <r>
      <rPr>
        <b/>
        <sz val="11"/>
        <color theme="0"/>
        <rFont val="Calibri"/>
        <family val="2"/>
        <scheme val="minor"/>
      </rPr>
      <t xml:space="preserve"> </t>
    </r>
  </si>
  <si>
    <r>
      <t>Future projects:</t>
    </r>
    <r>
      <rPr>
        <b/>
        <sz val="11"/>
        <color theme="0"/>
        <rFont val="Calibri"/>
        <family val="2"/>
        <scheme val="minor"/>
      </rPr>
      <t xml:space="preserve">           </t>
    </r>
  </si>
  <si>
    <t>Prudent reserve</t>
  </si>
  <si>
    <t>RCM  Expenses March Region Jersey 2019</t>
  </si>
  <si>
    <t xml:space="preserve">ASC Balance below  P/R </t>
  </si>
  <si>
    <t>per night</t>
  </si>
  <si>
    <t>Travel to and from Airports</t>
  </si>
  <si>
    <t xml:space="preserve">From RSC </t>
  </si>
  <si>
    <r>
      <t xml:space="preserve">Misalaneous expenses </t>
    </r>
    <r>
      <rPr>
        <b/>
        <sz val="11"/>
        <color rgb="FFFF0000"/>
        <rFont val="Calibri"/>
        <family val="2"/>
        <scheme val="minor"/>
      </rPr>
      <t>(</t>
    </r>
    <r>
      <rPr>
        <b/>
        <i/>
        <sz val="11"/>
        <color rgb="FFFF0000"/>
        <rFont val="Calibri"/>
        <family val="2"/>
        <scheme val="minor"/>
      </rPr>
      <t>as notated</t>
    </r>
    <r>
      <rPr>
        <b/>
        <sz val="11"/>
        <color rgb="FFFF0000"/>
        <rFont val="Calibri"/>
        <family val="2"/>
        <scheme val="minor"/>
      </rPr>
      <t xml:space="preserve">) </t>
    </r>
  </si>
  <si>
    <r>
      <t>Total Annual expenditure:</t>
    </r>
    <r>
      <rPr>
        <sz val="11"/>
        <color theme="1"/>
        <rFont val="Calibri"/>
        <family val="2"/>
        <scheme val="minor"/>
      </rPr>
      <t xml:space="preserve">      </t>
    </r>
  </si>
  <si>
    <t>Date of update</t>
  </si>
  <si>
    <r>
      <t>Misalaneous expenses</t>
    </r>
    <r>
      <rPr>
        <b/>
        <i/>
        <sz val="11"/>
        <color rgb="FFFF0000"/>
        <rFont val="Calibri"/>
        <family val="2"/>
        <scheme val="minor"/>
      </rPr>
      <t xml:space="preserve"> (as notated)</t>
    </r>
    <r>
      <rPr>
        <b/>
        <sz val="11"/>
        <color theme="1"/>
        <rFont val="Calibri"/>
        <family val="2"/>
        <scheme val="minor"/>
      </rPr>
      <t xml:space="preserve"> </t>
    </r>
  </si>
  <si>
    <r>
      <t xml:space="preserve">Acting RCM exp to Region  </t>
    </r>
    <r>
      <rPr>
        <b/>
        <i/>
        <sz val="11"/>
        <color rgb="FFFF0000"/>
        <rFont val="Calibri"/>
        <family val="2"/>
        <scheme val="minor"/>
      </rPr>
      <t xml:space="preserve">(as notated) </t>
    </r>
  </si>
  <si>
    <r>
      <t xml:space="preserve">RCM/Expenses   </t>
    </r>
    <r>
      <rPr>
        <b/>
        <i/>
        <sz val="11"/>
        <color rgb="FFFF0000"/>
        <rFont val="Calibri"/>
        <family val="2"/>
        <scheme val="minor"/>
      </rPr>
      <t xml:space="preserve">(as notated) </t>
    </r>
  </si>
  <si>
    <t xml:space="preserve">Total out </t>
  </si>
  <si>
    <t xml:space="preserve">Total in </t>
  </si>
  <si>
    <t xml:space="preserve">Donations/balance to date </t>
  </si>
  <si>
    <t xml:space="preserve">Prudent reserve Reset June ASC from £1k </t>
  </si>
  <si>
    <r>
      <t xml:space="preserve">Admin/Printing/flyers etc  </t>
    </r>
    <r>
      <rPr>
        <b/>
        <i/>
        <sz val="11"/>
        <color rgb="FFFF0000"/>
        <rFont val="Calibri"/>
        <family val="2"/>
        <scheme val="minor"/>
      </rPr>
      <t xml:space="preserve">(as notated) </t>
    </r>
  </si>
  <si>
    <r>
      <t xml:space="preserve">Acting RCM exp to Region </t>
    </r>
    <r>
      <rPr>
        <b/>
        <u/>
        <sz val="11"/>
        <color rgb="FFFF0000"/>
        <rFont val="Calibri"/>
        <family val="2"/>
        <scheme val="minor"/>
      </rPr>
      <t xml:space="preserve"> </t>
    </r>
    <r>
      <rPr>
        <b/>
        <i/>
        <sz val="11"/>
        <color rgb="FFFF0000"/>
        <rFont val="Calibri"/>
        <family val="2"/>
        <scheme val="minor"/>
      </rPr>
      <t>(as notated)</t>
    </r>
    <r>
      <rPr>
        <b/>
        <i/>
        <sz val="11"/>
        <color theme="1"/>
        <rFont val="Calibri"/>
        <family val="2"/>
        <scheme val="minor"/>
      </rPr>
      <t xml:space="preserve"> </t>
    </r>
  </si>
  <si>
    <r>
      <t xml:space="preserve">Admin/Printing/flyers etc </t>
    </r>
    <r>
      <rPr>
        <b/>
        <i/>
        <sz val="11"/>
        <color rgb="FFFF0000"/>
        <rFont val="Calibri"/>
        <family val="2"/>
        <scheme val="minor"/>
      </rPr>
      <t xml:space="preserve"> (as notated) </t>
    </r>
  </si>
  <si>
    <r>
      <t xml:space="preserve">Misalaneous </t>
    </r>
    <r>
      <rPr>
        <b/>
        <i/>
        <sz val="11"/>
        <color rgb="FFFF0000"/>
        <rFont val="Calibri"/>
        <family val="2"/>
        <scheme val="minor"/>
      </rPr>
      <t>(See notes on entry)</t>
    </r>
  </si>
  <si>
    <t xml:space="preserve">Bluejeans account:16/10/2018-16/10/2019          </t>
  </si>
  <si>
    <r>
      <t xml:space="preserve"> Closing balance  as of 29/12/2019           </t>
    </r>
    <r>
      <rPr>
        <b/>
        <u/>
        <sz val="11"/>
        <color rgb="FFFF0000"/>
        <rFont val="Calibri"/>
        <family val="2"/>
        <scheme val="minor"/>
      </rPr>
      <t/>
    </r>
  </si>
  <si>
    <t xml:space="preserve">Balance B/F  </t>
  </si>
  <si>
    <t xml:space="preserve">Year End  </t>
  </si>
  <si>
    <t>HIGNA ASC Balnce Sheet 2020</t>
  </si>
  <si>
    <t xml:space="preserve">Bluejeans account:16/10/2019-16/10/2020          </t>
  </si>
  <si>
    <t>Start Date 01.01.2020</t>
  </si>
  <si>
    <t>Total Donations 01/01/2019 - 18/12/2019</t>
  </si>
  <si>
    <t>29/13/2019</t>
  </si>
  <si>
    <t>Balance/Contibutions</t>
  </si>
  <si>
    <t>HIGNA ASC Balnce Sheet 2019</t>
  </si>
  <si>
    <t>Donation to Virtual-na</t>
  </si>
  <si>
    <t>P/Pal</t>
  </si>
  <si>
    <t>Bank</t>
  </si>
  <si>
    <t xml:space="preserve">per meeting per week </t>
  </si>
  <si>
    <r>
      <t xml:space="preserve">Admin/Printing/flyers/tags  </t>
    </r>
    <r>
      <rPr>
        <b/>
        <i/>
        <sz val="11"/>
        <color rgb="FFFF0000"/>
        <rFont val="Calibri"/>
        <family val="2"/>
        <scheme val="minor"/>
      </rPr>
      <t xml:space="preserve">(as notated) </t>
    </r>
  </si>
  <si>
    <r>
      <t xml:space="preserve">Admin/Printing/flyers tags etc  </t>
    </r>
    <r>
      <rPr>
        <b/>
        <i/>
        <sz val="11"/>
        <color rgb="FFFF0000"/>
        <rFont val="Calibri"/>
        <family val="2"/>
        <scheme val="minor"/>
      </rPr>
      <t xml:space="preserve">(as notated) </t>
    </r>
  </si>
  <si>
    <t>monthly difference</t>
  </si>
  <si>
    <t>per group per week (Bluejeans+web)</t>
  </si>
  <si>
    <r>
      <t xml:space="preserve">RCM/Chair Expenses   </t>
    </r>
    <r>
      <rPr>
        <b/>
        <i/>
        <sz val="11"/>
        <color rgb="FFFF0000"/>
        <rFont val="Calibri"/>
        <family val="2"/>
        <scheme val="minor"/>
      </rPr>
      <t xml:space="preserve">(as notated) </t>
    </r>
  </si>
  <si>
    <t>Balance B/F  from 2019</t>
  </si>
  <si>
    <t xml:space="preserve">Total contributions PayPal 2020:     </t>
  </si>
  <si>
    <t xml:space="preserve">Total contributions Bank 2020:     </t>
  </si>
  <si>
    <t xml:space="preserve">Total contributions 2020: </t>
  </si>
  <si>
    <t>Year End  2020</t>
  </si>
  <si>
    <t xml:space="preserve">balance to date </t>
  </si>
  <si>
    <t>HIGNA ASC Balnce Sheet 2021</t>
  </si>
  <si>
    <t xml:space="preserve">Closing balance  as of 29/12/2020          </t>
  </si>
  <si>
    <t xml:space="preserve">Prudent reserve  </t>
  </si>
  <si>
    <t>Balance B/F  from 2020</t>
  </si>
  <si>
    <t xml:space="preserve"> Closing balance  as of 29/12/2021         </t>
  </si>
  <si>
    <t>Prudent reserve Reset June ASC  2020</t>
  </si>
  <si>
    <t>Balance B/F from Dec 2020</t>
  </si>
  <si>
    <t xml:space="preserve">Date of update </t>
  </si>
  <si>
    <t>Prudent reserve @ £500</t>
  </si>
  <si>
    <t>Website + Domain etc per year</t>
  </si>
  <si>
    <t xml:space="preserve">Bluejeans account: 2020/21          </t>
  </si>
  <si>
    <t xml:space="preserve"> Closing balance      </t>
  </si>
  <si>
    <t xml:space="preserve"> Closing balance        </t>
  </si>
  <si>
    <t xml:space="preserve"> Closing balance            </t>
  </si>
  <si>
    <t>Year End  2021</t>
  </si>
  <si>
    <t xml:space="preserve">Total contributions PayPal 2021:     </t>
  </si>
  <si>
    <t xml:space="preserve">Total contributions Bank 2021:     </t>
  </si>
  <si>
    <t xml:space="preserve">Total contributions 2021: </t>
  </si>
  <si>
    <r>
      <t xml:space="preserve">Admin/Printing/flyers  etc  </t>
    </r>
    <r>
      <rPr>
        <b/>
        <i/>
        <sz val="11"/>
        <color rgb="FFFF0000"/>
        <rFont val="Calibri"/>
        <family val="2"/>
        <scheme val="minor"/>
      </rPr>
      <t xml:space="preserve">(as notated) </t>
    </r>
  </si>
  <si>
    <t>hignaasctreasury12</t>
  </si>
  <si>
    <t>HIGNA ASC Balnce Sheet 2022</t>
  </si>
  <si>
    <t>Balance B/F from Dec 2021</t>
  </si>
  <si>
    <t xml:space="preserve">balance to date: 31/12/2021 </t>
  </si>
  <si>
    <t xml:space="preserve">Badge payments </t>
  </si>
  <si>
    <t>Badge Cost</t>
  </si>
  <si>
    <t xml:space="preserve">Badge payments received </t>
  </si>
  <si>
    <t>Badge cost</t>
  </si>
  <si>
    <t>Balance</t>
  </si>
  <si>
    <t xml:space="preserve">Badge postage </t>
  </si>
  <si>
    <t>13/02.2022</t>
  </si>
  <si>
    <t>Badges</t>
  </si>
  <si>
    <t>Total received for Badges</t>
  </si>
  <si>
    <t>Total Postage</t>
  </si>
  <si>
    <t>Less postage</t>
  </si>
  <si>
    <t>Year End  2023</t>
  </si>
  <si>
    <t>PayPal</t>
  </si>
  <si>
    <t>Totals</t>
  </si>
  <si>
    <t>No.of Badges left</t>
  </si>
  <si>
    <t>7 Cont's &gt; lst ASC</t>
  </si>
  <si>
    <t>25/04.2022</t>
  </si>
  <si>
    <t>Cash Sales @£2.20</t>
  </si>
  <si>
    <t>Balance B/F  from 2021</t>
  </si>
  <si>
    <t xml:space="preserve"> Closing balance  as of 31/12/2022      </t>
  </si>
  <si>
    <t>B/BF 2021</t>
  </si>
  <si>
    <t>Closing Bal</t>
  </si>
  <si>
    <t>less bbf 2021</t>
  </si>
  <si>
    <t>total in</t>
  </si>
  <si>
    <t>Trad  7 up from 2021 by</t>
  </si>
  <si>
    <t>Total Contributions 2022</t>
  </si>
  <si>
    <t>End of Year Account 2022</t>
  </si>
  <si>
    <t>HIGNA ASC Balnce Sheet 2023</t>
  </si>
  <si>
    <t>25/04.2023</t>
  </si>
  <si>
    <t>Balance B/F  from 2023</t>
  </si>
  <si>
    <t xml:space="preserve"> Closing balance  as of 31/12/2023      </t>
  </si>
  <si>
    <t>End of Year Account 2023</t>
  </si>
  <si>
    <t>Total Contributions 2023</t>
  </si>
  <si>
    <t>Start Date 01.01.2023</t>
  </si>
  <si>
    <t>Balance B/F from Dec 2022</t>
  </si>
  <si>
    <t>Trad  7 up from 2022 by</t>
  </si>
  <si>
    <t>26/02.2023</t>
  </si>
  <si>
    <t>Download</t>
  </si>
  <si>
    <t>Date</t>
  </si>
  <si>
    <t>Type</t>
  </si>
  <si>
    <t>Name</t>
  </si>
  <si>
    <t>Payment</t>
  </si>
  <si>
    <t>Gross</t>
  </si>
  <si>
    <t>Fee</t>
  </si>
  <si>
    <t>Net</t>
  </si>
  <si>
    <t>Actions</t>
  </si>
  <si>
    <t>Recurring payment from</t>
  </si>
  <si>
    <t>H Hotz</t>
  </si>
  <si>
    <t>Completed</t>
  </si>
  <si>
    <t>£15.00 GBP</t>
  </si>
  <si>
    <t>Refund</t>
  </si>
  <si>
    <t>Payment from</t>
  </si>
  <si>
    <t>Maud Boleman</t>
  </si>
  <si>
    <t>£5.00 GBP</t>
  </si>
  <si>
    <t>Fiona Ashworth</t>
  </si>
  <si>
    <t>£2.00 GBP</t>
  </si>
  <si>
    <t>£1.00 GBP</t>
  </si>
  <si>
    <t>Woolcap</t>
  </si>
  <si>
    <t>penelope carver</t>
  </si>
  <si>
    <t>Christine Beveridge</t>
  </si>
  <si>
    <t>£10.00 GBP</t>
  </si>
  <si>
    <t>Purchase from</t>
  </si>
  <si>
    <t>Royal Mail Group Limited</t>
  </si>
  <si>
    <t>-£1.60 GBP</t>
  </si>
  <si>
    <t>Archive</t>
  </si>
  <si>
    <t>Order to</t>
  </si>
  <si>
    <t>£1.60 GBP</t>
  </si>
  <si>
    <t>i</t>
  </si>
  <si>
    <t>maud boleman</t>
  </si>
  <si>
    <t>-£4.20 GBP</t>
  </si>
  <si>
    <t>£4.20 GBP</t>
  </si>
  <si>
    <t>bamjimba</t>
  </si>
  <si>
    <t>£30.00 GBP</t>
  </si>
  <si>
    <t>sharron cocker</t>
  </si>
  <si>
    <t>Thomas McCune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</si>
</sst>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0"/>
      <color theme="2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12E"/>
      <name val="Calibri"/>
      <family val="2"/>
    </font>
    <font>
      <b/>
      <sz val="11"/>
      <color rgb="FF404040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4">
    <xf numFmtId="0" fontId="0" fillId="0" borderId="0" xfId="0"/>
    <xf numFmtId="164" fontId="1" fillId="0" borderId="0" xfId="0" applyNumberFormat="1" applyFont="1"/>
    <xf numFmtId="164" fontId="13" fillId="0" borderId="0" xfId="0" applyNumberFormat="1" applyFont="1"/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2" borderId="0" xfId="0" applyFill="1"/>
    <xf numFmtId="0" fontId="1" fillId="0" borderId="0" xfId="0" applyFo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1" fillId="0" borderId="7" xfId="0" applyFont="1" applyBorder="1" applyAlignment="1">
      <alignment vertical="center"/>
    </xf>
    <xf numFmtId="164" fontId="1" fillId="2" borderId="16" xfId="0" applyNumberFormat="1" applyFont="1" applyFill="1" applyBorder="1"/>
    <xf numFmtId="164" fontId="1" fillId="2" borderId="15" xfId="0" applyNumberFormat="1" applyFont="1" applyFill="1" applyBorder="1"/>
    <xf numFmtId="164" fontId="1" fillId="2" borderId="13" xfId="0" applyNumberFormat="1" applyFont="1" applyFill="1" applyBorder="1"/>
    <xf numFmtId="164" fontId="1" fillId="2" borderId="17" xfId="0" applyNumberFormat="1" applyFont="1" applyFill="1" applyBorder="1"/>
    <xf numFmtId="164" fontId="1" fillId="2" borderId="4" xfId="0" applyNumberFormat="1" applyFont="1" applyFill="1" applyBorder="1"/>
    <xf numFmtId="164" fontId="3" fillId="2" borderId="16" xfId="0" applyNumberFormat="1" applyFont="1" applyFill="1" applyBorder="1"/>
    <xf numFmtId="0" fontId="0" fillId="2" borderId="4" xfId="0" applyFill="1" applyBorder="1"/>
    <xf numFmtId="164" fontId="1" fillId="2" borderId="16" xfId="0" applyNumberFormat="1" applyFont="1" applyFill="1" applyBorder="1" applyAlignment="1">
      <alignment horizontal="right"/>
    </xf>
    <xf numFmtId="164" fontId="9" fillId="2" borderId="16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164" fontId="1" fillId="2" borderId="13" xfId="0" applyNumberFormat="1" applyFont="1" applyFill="1" applyBorder="1" applyAlignment="1">
      <alignment horizontal="right" wrapText="1"/>
    </xf>
    <xf numFmtId="164" fontId="9" fillId="2" borderId="4" xfId="0" applyNumberFormat="1" applyFont="1" applyFill="1" applyBorder="1" applyAlignment="1">
      <alignment horizontal="right"/>
    </xf>
    <xf numFmtId="164" fontId="1" fillId="2" borderId="4" xfId="0" applyNumberFormat="1" applyFont="1" applyFill="1" applyBorder="1" applyAlignment="1">
      <alignment horizontal="right"/>
    </xf>
    <xf numFmtId="164" fontId="1" fillId="2" borderId="17" xfId="0" applyNumberFormat="1" applyFont="1" applyFill="1" applyBorder="1" applyAlignment="1">
      <alignment horizontal="right"/>
    </xf>
    <xf numFmtId="164" fontId="5" fillId="2" borderId="13" xfId="0" applyNumberFormat="1" applyFont="1" applyFill="1" applyBorder="1"/>
    <xf numFmtId="0" fontId="1" fillId="0" borderId="1" xfId="0" applyFont="1" applyBorder="1" applyAlignment="1">
      <alignment vertical="center"/>
    </xf>
    <xf numFmtId="164" fontId="1" fillId="2" borderId="7" xfId="0" applyNumberFormat="1" applyFont="1" applyFill="1" applyBorder="1"/>
    <xf numFmtId="164" fontId="1" fillId="0" borderId="2" xfId="0" applyNumberFormat="1" applyFont="1" applyBorder="1"/>
    <xf numFmtId="164" fontId="1" fillId="0" borderId="0" xfId="0" applyNumberFormat="1" applyFont="1" applyAlignment="1">
      <alignment horizontal="right"/>
    </xf>
    <xf numFmtId="164" fontId="1" fillId="0" borderId="16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9" fillId="0" borderId="5" xfId="0" applyNumberFormat="1" applyFont="1" applyBorder="1" applyAlignment="1">
      <alignment horizontal="right"/>
    </xf>
    <xf numFmtId="164" fontId="1" fillId="0" borderId="10" xfId="0" applyNumberFormat="1" applyFont="1" applyBorder="1" applyAlignment="1">
      <alignment horizontal="right"/>
    </xf>
    <xf numFmtId="164" fontId="9" fillId="0" borderId="7" xfId="0" applyNumberFormat="1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0" fontId="0" fillId="0" borderId="16" xfId="0" applyBorder="1"/>
    <xf numFmtId="164" fontId="10" fillId="0" borderId="16" xfId="0" applyNumberFormat="1" applyFont="1" applyBorder="1"/>
    <xf numFmtId="164" fontId="1" fillId="0" borderId="15" xfId="0" applyNumberFormat="1" applyFont="1" applyBorder="1"/>
    <xf numFmtId="164" fontId="1" fillId="0" borderId="16" xfId="0" applyNumberFormat="1" applyFont="1" applyBorder="1"/>
    <xf numFmtId="164" fontId="1" fillId="0" borderId="4" xfId="0" applyNumberFormat="1" applyFont="1" applyBorder="1"/>
    <xf numFmtId="164" fontId="10" fillId="0" borderId="4" xfId="0" applyNumberFormat="1" applyFont="1" applyBorder="1"/>
    <xf numFmtId="164" fontId="1" fillId="0" borderId="17" xfId="0" applyNumberFormat="1" applyFont="1" applyBorder="1"/>
    <xf numFmtId="164" fontId="1" fillId="0" borderId="4" xfId="0" applyNumberFormat="1" applyFont="1" applyBorder="1" applyAlignment="1">
      <alignment horizontal="center"/>
    </xf>
    <xf numFmtId="164" fontId="9" fillId="0" borderId="16" xfId="0" applyNumberFormat="1" applyFont="1" applyBorder="1" applyAlignment="1">
      <alignment horizontal="right"/>
    </xf>
    <xf numFmtId="164" fontId="1" fillId="0" borderId="15" xfId="0" applyNumberFormat="1" applyFont="1" applyBorder="1" applyAlignment="1">
      <alignment horizontal="right"/>
    </xf>
    <xf numFmtId="164" fontId="9" fillId="0" borderId="4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17" xfId="0" applyNumberFormat="1" applyFont="1" applyBorder="1" applyAlignment="1">
      <alignment horizontal="right"/>
    </xf>
    <xf numFmtId="0" fontId="0" fillId="0" borderId="4" xfId="0" applyBorder="1"/>
    <xf numFmtId="164" fontId="1" fillId="2" borderId="5" xfId="0" applyNumberFormat="1" applyFont="1" applyFill="1" applyBorder="1"/>
    <xf numFmtId="164" fontId="15" fillId="2" borderId="16" xfId="0" applyNumberFormat="1" applyFont="1" applyFill="1" applyBorder="1"/>
    <xf numFmtId="164" fontId="15" fillId="2" borderId="5" xfId="0" applyNumberFormat="1" applyFont="1" applyFill="1" applyBorder="1"/>
    <xf numFmtId="164" fontId="15" fillId="2" borderId="16" xfId="0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wrapText="1"/>
    </xf>
    <xf numFmtId="164" fontId="1" fillId="2" borderId="8" xfId="0" applyNumberFormat="1" applyFont="1" applyFill="1" applyBorder="1" applyAlignment="1">
      <alignment horizontal="right" wrapText="1"/>
    </xf>
    <xf numFmtId="0" fontId="0" fillId="0" borderId="16" xfId="0" applyBorder="1" applyAlignment="1">
      <alignment horizontal="center"/>
    </xf>
    <xf numFmtId="0" fontId="2" fillId="0" borderId="16" xfId="0" applyFont="1" applyBorder="1"/>
    <xf numFmtId="0" fontId="2" fillId="0" borderId="4" xfId="0" applyFont="1" applyBorder="1"/>
    <xf numFmtId="0" fontId="0" fillId="0" borderId="17" xfId="0" applyBorder="1"/>
    <xf numFmtId="0" fontId="0" fillId="2" borderId="5" xfId="0" applyFill="1" applyBorder="1"/>
    <xf numFmtId="0" fontId="2" fillId="2" borderId="5" xfId="0" applyFont="1" applyFill="1" applyBorder="1"/>
    <xf numFmtId="0" fontId="2" fillId="2" borderId="10" xfId="0" applyFont="1" applyFill="1" applyBorder="1"/>
    <xf numFmtId="0" fontId="2" fillId="2" borderId="7" xfId="0" applyFont="1" applyFill="1" applyBorder="1"/>
    <xf numFmtId="164" fontId="14" fillId="2" borderId="5" xfId="0" applyNumberFormat="1" applyFont="1" applyFill="1" applyBorder="1"/>
    <xf numFmtId="164" fontId="1" fillId="2" borderId="7" xfId="0" applyNumberFormat="1" applyFont="1" applyFill="1" applyBorder="1" applyAlignment="1">
      <alignment horizontal="right"/>
    </xf>
    <xf numFmtId="0" fontId="0" fillId="2" borderId="6" xfId="0" applyFill="1" applyBorder="1"/>
    <xf numFmtId="164" fontId="1" fillId="2" borderId="5" xfId="0" applyNumberFormat="1" applyFont="1" applyFill="1" applyBorder="1" applyAlignment="1">
      <alignment horizontal="right"/>
    </xf>
    <xf numFmtId="164" fontId="10" fillId="2" borderId="5" xfId="0" applyNumberFormat="1" applyFont="1" applyFill="1" applyBorder="1"/>
    <xf numFmtId="164" fontId="1" fillId="2" borderId="10" xfId="0" applyNumberFormat="1" applyFont="1" applyFill="1" applyBorder="1"/>
    <xf numFmtId="164" fontId="10" fillId="2" borderId="7" xfId="0" applyNumberFormat="1" applyFont="1" applyFill="1" applyBorder="1"/>
    <xf numFmtId="164" fontId="1" fillId="2" borderId="6" xfId="0" applyNumberFormat="1" applyFont="1" applyFill="1" applyBorder="1"/>
    <xf numFmtId="0" fontId="0" fillId="2" borderId="15" xfId="0" applyFill="1" applyBorder="1"/>
    <xf numFmtId="0" fontId="2" fillId="2" borderId="16" xfId="0" applyFont="1" applyFill="1" applyBorder="1"/>
    <xf numFmtId="0" fontId="2" fillId="2" borderId="4" xfId="0" applyFont="1" applyFill="1" applyBorder="1"/>
    <xf numFmtId="0" fontId="0" fillId="2" borderId="16" xfId="0" applyFill="1" applyBorder="1"/>
    <xf numFmtId="0" fontId="7" fillId="2" borderId="4" xfId="0" applyFont="1" applyFill="1" applyBorder="1"/>
    <xf numFmtId="0" fontId="0" fillId="2" borderId="17" xfId="0" applyFill="1" applyBorder="1"/>
    <xf numFmtId="0" fontId="1" fillId="0" borderId="16" xfId="0" applyFont="1" applyBorder="1"/>
    <xf numFmtId="0" fontId="1" fillId="0" borderId="1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64" fontId="0" fillId="0" borderId="16" xfId="0" applyNumberFormat="1" applyBorder="1"/>
    <xf numFmtId="164" fontId="0" fillId="0" borderId="16" xfId="0" applyNumberFormat="1" applyBorder="1" applyAlignment="1">
      <alignment horizontal="center"/>
    </xf>
    <xf numFmtId="164" fontId="1" fillId="0" borderId="16" xfId="0" applyNumberFormat="1" applyFont="1" applyBorder="1" applyAlignment="1">
      <alignment horizontal="right" wrapText="1"/>
    </xf>
    <xf numFmtId="164" fontId="5" fillId="0" borderId="0" xfId="0" applyNumberFormat="1" applyFont="1"/>
    <xf numFmtId="0" fontId="0" fillId="2" borderId="7" xfId="0" applyFill="1" applyBorder="1"/>
    <xf numFmtId="0" fontId="1" fillId="2" borderId="3" xfId="0" applyFont="1" applyFill="1" applyBorder="1" applyAlignment="1">
      <alignment horizontal="center"/>
    </xf>
    <xf numFmtId="0" fontId="1" fillId="2" borderId="11" xfId="0" applyFont="1" applyFill="1" applyBorder="1" applyAlignment="1">
      <alignment vertical="center"/>
    </xf>
    <xf numFmtId="0" fontId="1" fillId="2" borderId="0" xfId="0" applyFont="1" applyFill="1"/>
    <xf numFmtId="0" fontId="3" fillId="2" borderId="0" xfId="0" applyFont="1" applyFill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0" fillId="2" borderId="5" xfId="0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164" fontId="1" fillId="0" borderId="12" xfId="0" applyNumberFormat="1" applyFont="1" applyBorder="1" applyAlignment="1">
      <alignment horizontal="right"/>
    </xf>
    <xf numFmtId="0" fontId="1" fillId="0" borderId="12" xfId="0" applyFont="1" applyBorder="1" applyAlignment="1">
      <alignment horizontal="center"/>
    </xf>
    <xf numFmtId="0" fontId="0" fillId="3" borderId="0" xfId="0" applyFill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164" fontId="1" fillId="2" borderId="4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17" xfId="0" applyFont="1" applyBorder="1"/>
    <xf numFmtId="164" fontId="3" fillId="0" borderId="4" xfId="0" applyNumberFormat="1" applyFont="1" applyBorder="1" applyAlignment="1">
      <alignment horizontal="right"/>
    </xf>
    <xf numFmtId="164" fontId="3" fillId="2" borderId="4" xfId="0" applyNumberFormat="1" applyFont="1" applyFill="1" applyBorder="1" applyAlignment="1">
      <alignment horizontal="right"/>
    </xf>
    <xf numFmtId="0" fontId="7" fillId="0" borderId="4" xfId="0" applyFont="1" applyBorder="1"/>
    <xf numFmtId="164" fontId="16" fillId="2" borderId="4" xfId="0" applyNumberFormat="1" applyFont="1" applyFill="1" applyBorder="1"/>
    <xf numFmtId="0" fontId="14" fillId="0" borderId="0" xfId="0" applyFont="1" applyAlignment="1">
      <alignment vertical="center"/>
    </xf>
    <xf numFmtId="164" fontId="13" fillId="2" borderId="16" xfId="0" applyNumberFormat="1" applyFont="1" applyFill="1" applyBorder="1"/>
    <xf numFmtId="0" fontId="17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  <xf numFmtId="164" fontId="1" fillId="3" borderId="16" xfId="0" applyNumberFormat="1" applyFont="1" applyFill="1" applyBorder="1"/>
    <xf numFmtId="164" fontId="1" fillId="3" borderId="4" xfId="0" applyNumberFormat="1" applyFont="1" applyFill="1" applyBorder="1"/>
    <xf numFmtId="164" fontId="1" fillId="3" borderId="15" xfId="0" applyNumberFormat="1" applyFont="1" applyFill="1" applyBorder="1"/>
    <xf numFmtId="164" fontId="21" fillId="2" borderId="4" xfId="0" applyNumberFormat="1" applyFont="1" applyFill="1" applyBorder="1"/>
    <xf numFmtId="164" fontId="13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left"/>
    </xf>
    <xf numFmtId="4" fontId="0" fillId="0" borderId="0" xfId="0" applyNumberFormat="1"/>
    <xf numFmtId="4" fontId="0" fillId="2" borderId="4" xfId="0" applyNumberFormat="1" applyFill="1" applyBorder="1"/>
    <xf numFmtId="4" fontId="1" fillId="2" borderId="4" xfId="0" applyNumberFormat="1" applyFont="1" applyFill="1" applyBorder="1"/>
    <xf numFmtId="4" fontId="0" fillId="2" borderId="4" xfId="0" applyNumberFormat="1" applyFill="1" applyBorder="1" applyAlignment="1">
      <alignment horizontal="center"/>
    </xf>
    <xf numFmtId="164" fontId="0" fillId="2" borderId="17" xfId="0" applyNumberFormat="1" applyFill="1" applyBorder="1"/>
    <xf numFmtId="164" fontId="0" fillId="2" borderId="4" xfId="0" applyNumberFormat="1" applyFill="1" applyBorder="1"/>
    <xf numFmtId="0" fontId="0" fillId="2" borderId="4" xfId="0" applyFill="1" applyBorder="1" applyAlignment="1">
      <alignment vertical="center"/>
    </xf>
    <xf numFmtId="164" fontId="1" fillId="0" borderId="7" xfId="0" applyNumberFormat="1" applyFont="1" applyBorder="1" applyAlignment="1">
      <alignment vertical="center"/>
    </xf>
    <xf numFmtId="164" fontId="0" fillId="0" borderId="4" xfId="0" applyNumberFormat="1" applyBorder="1"/>
    <xf numFmtId="164" fontId="8" fillId="2" borderId="4" xfId="0" applyNumberFormat="1" applyFont="1" applyFill="1" applyBorder="1"/>
    <xf numFmtId="164" fontId="2" fillId="0" borderId="4" xfId="0" applyNumberFormat="1" applyFont="1" applyBorder="1"/>
    <xf numFmtId="164" fontId="19" fillId="2" borderId="4" xfId="0" applyNumberFormat="1" applyFont="1" applyFill="1" applyBorder="1"/>
    <xf numFmtId="164" fontId="19" fillId="0" borderId="4" xfId="0" applyNumberFormat="1" applyFont="1" applyBorder="1"/>
    <xf numFmtId="164" fontId="0" fillId="2" borderId="7" xfId="0" applyNumberFormat="1" applyFill="1" applyBorder="1"/>
    <xf numFmtId="164" fontId="1" fillId="2" borderId="3" xfId="0" applyNumberFormat="1" applyFont="1" applyFill="1" applyBorder="1" applyAlignment="1">
      <alignment vertical="center"/>
    </xf>
    <xf numFmtId="164" fontId="1" fillId="2" borderId="0" xfId="0" applyNumberFormat="1" applyFont="1" applyFill="1" applyAlignment="1">
      <alignment vertical="center"/>
    </xf>
    <xf numFmtId="164" fontId="0" fillId="2" borderId="16" xfId="0" applyNumberFormat="1" applyFill="1" applyBorder="1"/>
    <xf numFmtId="4" fontId="0" fillId="0" borderId="0" xfId="0" applyNumberFormat="1" applyAlignment="1">
      <alignment horizontal="right"/>
    </xf>
    <xf numFmtId="4" fontId="0" fillId="2" borderId="4" xfId="0" applyNumberFormat="1" applyFill="1" applyBorder="1" applyAlignment="1">
      <alignment horizontal="right"/>
    </xf>
    <xf numFmtId="4" fontId="1" fillId="2" borderId="4" xfId="0" applyNumberFormat="1" applyFont="1" applyFill="1" applyBorder="1" applyAlignment="1">
      <alignment horizontal="right"/>
    </xf>
    <xf numFmtId="164" fontId="0" fillId="2" borderId="4" xfId="0" applyNumberFormat="1" applyFill="1" applyBorder="1" applyAlignment="1">
      <alignment horizontal="right"/>
    </xf>
    <xf numFmtId="164" fontId="0" fillId="2" borderId="17" xfId="0" applyNumberFormat="1" applyFill="1" applyBorder="1" applyAlignment="1">
      <alignment horizontal="right"/>
    </xf>
    <xf numFmtId="0" fontId="0" fillId="0" borderId="0" xfId="0" applyAlignment="1">
      <alignment horizontal="right"/>
    </xf>
    <xf numFmtId="164" fontId="13" fillId="0" borderId="13" xfId="0" applyNumberFormat="1" applyFont="1" applyBorder="1" applyAlignment="1">
      <alignment horizontal="center"/>
    </xf>
    <xf numFmtId="164" fontId="10" fillId="2" borderId="4" xfId="0" applyNumberFormat="1" applyFont="1" applyFill="1" applyBorder="1"/>
    <xf numFmtId="0" fontId="1" fillId="2" borderId="7" xfId="0" applyFont="1" applyFill="1" applyBorder="1" applyAlignment="1">
      <alignment horizontal="center"/>
    </xf>
    <xf numFmtId="0" fontId="22" fillId="0" borderId="16" xfId="0" applyFont="1" applyBorder="1"/>
    <xf numFmtId="164" fontId="10" fillId="0" borderId="4" xfId="0" applyNumberFormat="1" applyFont="1" applyBorder="1" applyAlignment="1">
      <alignment horizontal="right"/>
    </xf>
    <xf numFmtId="0" fontId="22" fillId="0" borderId="4" xfId="0" applyFont="1" applyBorder="1"/>
    <xf numFmtId="4" fontId="1" fillId="0" borderId="0" xfId="0" applyNumberFormat="1" applyFont="1"/>
    <xf numFmtId="164" fontId="13" fillId="2" borderId="13" xfId="0" applyNumberFormat="1" applyFont="1" applyFill="1" applyBorder="1" applyAlignment="1">
      <alignment horizontal="right" wrapText="1"/>
    </xf>
    <xf numFmtId="164" fontId="1" fillId="2" borderId="15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0" fillId="2" borderId="17" xfId="0" applyNumberFormat="1" applyFill="1" applyBorder="1" applyAlignment="1">
      <alignment horizontal="center"/>
    </xf>
    <xf numFmtId="15" fontId="0" fillId="0" borderId="0" xfId="0" applyNumberFormat="1"/>
    <xf numFmtId="14" fontId="1" fillId="0" borderId="0" xfId="0" applyNumberFormat="1" applyFont="1"/>
    <xf numFmtId="8" fontId="0" fillId="0" borderId="0" xfId="0" applyNumberFormat="1"/>
    <xf numFmtId="2" fontId="0" fillId="0" borderId="0" xfId="0" applyNumberFormat="1"/>
    <xf numFmtId="164" fontId="5" fillId="0" borderId="13" xfId="0" applyNumberFormat="1" applyFont="1" applyBorder="1" applyAlignment="1">
      <alignment horizontal="center"/>
    </xf>
    <xf numFmtId="0" fontId="1" fillId="2" borderId="16" xfId="0" applyFont="1" applyFill="1" applyBorder="1"/>
    <xf numFmtId="0" fontId="1" fillId="0" borderId="4" xfId="0" applyFont="1" applyBorder="1"/>
    <xf numFmtId="0" fontId="1" fillId="2" borderId="4" xfId="0" applyFont="1" applyFill="1" applyBorder="1"/>
    <xf numFmtId="0" fontId="19" fillId="0" borderId="4" xfId="0" applyFont="1" applyBorder="1"/>
    <xf numFmtId="0" fontId="5" fillId="0" borderId="17" xfId="0" applyFont="1" applyBorder="1"/>
    <xf numFmtId="0" fontId="1" fillId="2" borderId="17" xfId="0" applyFont="1" applyFill="1" applyBorder="1"/>
    <xf numFmtId="0" fontId="1" fillId="0" borderId="17" xfId="0" applyFont="1" applyBorder="1"/>
    <xf numFmtId="0" fontId="19" fillId="0" borderId="16" xfId="0" applyFont="1" applyBorder="1"/>
    <xf numFmtId="0" fontId="19" fillId="2" borderId="16" xfId="0" applyFont="1" applyFill="1" applyBorder="1"/>
    <xf numFmtId="164" fontId="19" fillId="0" borderId="4" xfId="0" applyNumberFormat="1" applyFont="1" applyBorder="1" applyAlignment="1">
      <alignment horizontal="right"/>
    </xf>
    <xf numFmtId="164" fontId="19" fillId="2" borderId="4" xfId="0" applyNumberFormat="1" applyFont="1" applyFill="1" applyBorder="1" applyAlignment="1">
      <alignment horizontal="right"/>
    </xf>
    <xf numFmtId="0" fontId="19" fillId="2" borderId="4" xfId="0" applyFont="1" applyFill="1" applyBorder="1"/>
    <xf numFmtId="164" fontId="14" fillId="0" borderId="0" xfId="0" applyNumberFormat="1" applyFont="1"/>
    <xf numFmtId="164" fontId="13" fillId="2" borderId="4" xfId="0" applyNumberFormat="1" applyFont="1" applyFill="1" applyBorder="1"/>
    <xf numFmtId="164" fontId="9" fillId="0" borderId="15" xfId="0" applyNumberFormat="1" applyFont="1" applyBorder="1" applyAlignment="1">
      <alignment horizontal="right"/>
    </xf>
    <xf numFmtId="164" fontId="9" fillId="0" borderId="10" xfId="0" applyNumberFormat="1" applyFont="1" applyBorder="1" applyAlignment="1">
      <alignment horizontal="right"/>
    </xf>
    <xf numFmtId="164" fontId="9" fillId="2" borderId="15" xfId="0" applyNumberFormat="1" applyFont="1" applyFill="1" applyBorder="1" applyAlignment="1">
      <alignment horizontal="right"/>
    </xf>
    <xf numFmtId="164" fontId="10" fillId="2" borderId="10" xfId="0" applyNumberFormat="1" applyFont="1" applyFill="1" applyBorder="1"/>
    <xf numFmtId="164" fontId="10" fillId="0" borderId="15" xfId="0" applyNumberFormat="1" applyFont="1" applyBorder="1"/>
    <xf numFmtId="0" fontId="2" fillId="2" borderId="15" xfId="0" applyFont="1" applyFill="1" applyBorder="1"/>
    <xf numFmtId="0" fontId="19" fillId="0" borderId="15" xfId="0" applyFont="1" applyBorder="1"/>
    <xf numFmtId="0" fontId="19" fillId="2" borderId="15" xfId="0" applyFont="1" applyFill="1" applyBorder="1"/>
    <xf numFmtId="0" fontId="0" fillId="0" borderId="15" xfId="0" applyBorder="1"/>
    <xf numFmtId="164" fontId="0" fillId="2" borderId="15" xfId="0" applyNumberFormat="1" applyFill="1" applyBorder="1"/>
    <xf numFmtId="0" fontId="0" fillId="2" borderId="10" xfId="0" applyFill="1" applyBorder="1"/>
    <xf numFmtId="164" fontId="14" fillId="2" borderId="4" xfId="0" applyNumberFormat="1" applyFont="1" applyFill="1" applyBorder="1"/>
    <xf numFmtId="0" fontId="17" fillId="0" borderId="4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4" fontId="0" fillId="0" borderId="0" xfId="0" applyNumberFormat="1" applyAlignment="1">
      <alignment horizontal="left"/>
    </xf>
    <xf numFmtId="4" fontId="0" fillId="2" borderId="4" xfId="0" applyNumberFormat="1" applyFill="1" applyBorder="1" applyAlignment="1">
      <alignment horizontal="left"/>
    </xf>
    <xf numFmtId="4" fontId="1" fillId="2" borderId="4" xfId="0" applyNumberFormat="1" applyFont="1" applyFill="1" applyBorder="1" applyAlignment="1">
      <alignment horizontal="left"/>
    </xf>
    <xf numFmtId="164" fontId="1" fillId="2" borderId="4" xfId="0" applyNumberFormat="1" applyFont="1" applyFill="1" applyBorder="1" applyAlignment="1">
      <alignment horizontal="left"/>
    </xf>
    <xf numFmtId="164" fontId="0" fillId="2" borderId="4" xfId="0" applyNumberFormat="1" applyFill="1" applyBorder="1" applyAlignment="1">
      <alignment horizontal="left"/>
    </xf>
    <xf numFmtId="164" fontId="10" fillId="2" borderId="4" xfId="0" applyNumberFormat="1" applyFont="1" applyFill="1" applyBorder="1" applyAlignment="1">
      <alignment horizontal="left"/>
    </xf>
    <xf numFmtId="164" fontId="1" fillId="2" borderId="15" xfId="0" applyNumberFormat="1" applyFont="1" applyFill="1" applyBorder="1" applyAlignment="1">
      <alignment horizontal="left"/>
    </xf>
    <xf numFmtId="164" fontId="0" fillId="2" borderId="17" xfId="0" applyNumberFormat="1" applyFill="1" applyBorder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7" xfId="0" applyNumberFormat="1" applyBorder="1"/>
    <xf numFmtId="4" fontId="6" fillId="2" borderId="4" xfId="0" applyNumberFormat="1" applyFont="1" applyFill="1" applyBorder="1"/>
    <xf numFmtId="164" fontId="23" fillId="0" borderId="4" xfId="0" applyNumberFormat="1" applyFont="1" applyBorder="1"/>
    <xf numFmtId="0" fontId="18" fillId="0" borderId="4" xfId="0" applyFont="1" applyBorder="1" applyAlignment="1">
      <alignment vertical="center"/>
    </xf>
    <xf numFmtId="0" fontId="18" fillId="2" borderId="4" xfId="0" applyFont="1" applyFill="1" applyBorder="1" applyAlignment="1">
      <alignment vertical="center"/>
    </xf>
    <xf numFmtId="0" fontId="18" fillId="2" borderId="3" xfId="0" applyFont="1" applyFill="1" applyBorder="1" applyAlignment="1">
      <alignment vertical="center"/>
    </xf>
    <xf numFmtId="0" fontId="1" fillId="0" borderId="16" xfId="0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164" fontId="1" fillId="3" borderId="4" xfId="0" applyNumberFormat="1" applyFont="1" applyFill="1" applyBorder="1" applyAlignment="1">
      <alignment horizontal="right"/>
    </xf>
    <xf numFmtId="164" fontId="1" fillId="3" borderId="7" xfId="0" applyNumberFormat="1" applyFont="1" applyFill="1" applyBorder="1"/>
    <xf numFmtId="164" fontId="6" fillId="3" borderId="4" xfId="0" applyNumberFormat="1" applyFont="1" applyFill="1" applyBorder="1"/>
    <xf numFmtId="164" fontId="3" fillId="0" borderId="17" xfId="0" applyNumberFormat="1" applyFont="1" applyBorder="1" applyAlignment="1">
      <alignment horizontal="right"/>
    </xf>
    <xf numFmtId="164" fontId="3" fillId="0" borderId="6" xfId="0" applyNumberFormat="1" applyFont="1" applyBorder="1" applyAlignment="1">
      <alignment horizontal="right"/>
    </xf>
    <xf numFmtId="164" fontId="3" fillId="2" borderId="17" xfId="0" applyNumberFormat="1" applyFont="1" applyFill="1" applyBorder="1" applyAlignment="1">
      <alignment horizontal="right"/>
    </xf>
    <xf numFmtId="0" fontId="7" fillId="2" borderId="17" xfId="0" applyFont="1" applyFill="1" applyBorder="1"/>
    <xf numFmtId="0" fontId="19" fillId="0" borderId="17" xfId="0" applyFont="1" applyBorder="1"/>
    <xf numFmtId="3" fontId="0" fillId="2" borderId="4" xfId="0" applyNumberFormat="1" applyFill="1" applyBorder="1" applyAlignment="1">
      <alignment horizontal="left"/>
    </xf>
    <xf numFmtId="164" fontId="0" fillId="0" borderId="15" xfId="0" applyNumberFormat="1" applyBorder="1"/>
    <xf numFmtId="164" fontId="24" fillId="0" borderId="0" xfId="0" applyNumberFormat="1" applyFont="1"/>
    <xf numFmtId="164" fontId="25" fillId="0" borderId="0" xfId="0" applyNumberFormat="1" applyFont="1"/>
    <xf numFmtId="164" fontId="5" fillId="0" borderId="0" xfId="0" applyNumberFormat="1" applyFont="1" applyAlignment="1">
      <alignment horizontal="right"/>
    </xf>
    <xf numFmtId="0" fontId="6" fillId="0" borderId="0" xfId="0" applyFont="1"/>
    <xf numFmtId="164" fontId="5" fillId="0" borderId="0" xfId="0" applyNumberFormat="1" applyFont="1" applyAlignment="1">
      <alignment horizontal="center"/>
    </xf>
    <xf numFmtId="164" fontId="6" fillId="0" borderId="0" xfId="0" applyNumberFormat="1" applyFont="1"/>
    <xf numFmtId="3" fontId="6" fillId="0" borderId="0" xfId="0" applyNumberFormat="1" applyFont="1"/>
    <xf numFmtId="3" fontId="5" fillId="0" borderId="0" xfId="0" applyNumberFormat="1" applyFont="1"/>
    <xf numFmtId="16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164" fontId="1" fillId="0" borderId="0" xfId="0" applyNumberFormat="1" applyFont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6" fillId="0" borderId="0" xfId="0" applyFont="1" applyAlignment="1">
      <alignment horizontal="left"/>
    </xf>
    <xf numFmtId="0" fontId="14" fillId="0" borderId="10" xfId="0" applyFont="1" applyBorder="1"/>
    <xf numFmtId="164" fontId="13" fillId="2" borderId="12" xfId="0" applyNumberFormat="1" applyFont="1" applyFill="1" applyBorder="1" applyAlignment="1">
      <alignment horizontal="left"/>
    </xf>
    <xf numFmtId="0" fontId="14" fillId="0" borderId="5" xfId="0" applyFont="1" applyBorder="1"/>
    <xf numFmtId="0" fontId="14" fillId="0" borderId="19" xfId="0" applyFont="1" applyBorder="1" applyAlignment="1">
      <alignment horizontal="left"/>
    </xf>
    <xf numFmtId="164" fontId="13" fillId="2" borderId="19" xfId="0" applyNumberFormat="1" applyFont="1" applyFill="1" applyBorder="1" applyAlignment="1">
      <alignment horizontal="left"/>
    </xf>
    <xf numFmtId="164" fontId="14" fillId="0" borderId="19" xfId="0" applyNumberFormat="1" applyFont="1" applyBorder="1" applyAlignment="1">
      <alignment horizontal="left"/>
    </xf>
    <xf numFmtId="0" fontId="14" fillId="0" borderId="5" xfId="0" applyFont="1" applyBorder="1" applyAlignment="1">
      <alignment wrapText="1"/>
    </xf>
    <xf numFmtId="164" fontId="13" fillId="0" borderId="19" xfId="0" applyNumberFormat="1" applyFont="1" applyBorder="1" applyAlignment="1">
      <alignment horizontal="left"/>
    </xf>
    <xf numFmtId="0" fontId="14" fillId="0" borderId="6" xfId="0" applyFont="1" applyBorder="1" applyAlignment="1">
      <alignment wrapText="1"/>
    </xf>
    <xf numFmtId="164" fontId="13" fillId="0" borderId="20" xfId="0" applyNumberFormat="1" applyFont="1" applyBorder="1" applyAlignment="1">
      <alignment horizontal="left"/>
    </xf>
    <xf numFmtId="164" fontId="19" fillId="2" borderId="16" xfId="0" applyNumberFormat="1" applyFont="1" applyFill="1" applyBorder="1"/>
    <xf numFmtId="164" fontId="19" fillId="2" borderId="15" xfId="0" applyNumberFormat="1" applyFont="1" applyFill="1" applyBorder="1"/>
    <xf numFmtId="164" fontId="0" fillId="2" borderId="0" xfId="0" applyNumberFormat="1" applyFill="1"/>
    <xf numFmtId="14" fontId="1" fillId="3" borderId="7" xfId="0" applyNumberFormat="1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64" fontId="1" fillId="2" borderId="7" xfId="0" applyNumberFormat="1" applyFont="1" applyFill="1" applyBorder="1"/>
    <xf numFmtId="0" fontId="0" fillId="0" borderId="9" xfId="0" applyBorder="1"/>
    <xf numFmtId="14" fontId="1" fillId="2" borderId="7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164" fontId="5" fillId="2" borderId="8" xfId="0" applyNumberFormat="1" applyFont="1" applyFill="1" applyBorder="1" applyAlignment="1">
      <alignment horizontal="center"/>
    </xf>
    <xf numFmtId="164" fontId="5" fillId="2" borderId="14" xfId="0" applyNumberFormat="1" applyFont="1" applyFill="1" applyBorder="1" applyAlignment="1">
      <alignment horizontal="center"/>
    </xf>
    <xf numFmtId="164" fontId="5" fillId="3" borderId="8" xfId="0" applyNumberFormat="1" applyFon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0" borderId="14" xfId="0" applyBorder="1" applyAlignment="1">
      <alignment horizontal="center"/>
    </xf>
    <xf numFmtId="164" fontId="1" fillId="0" borderId="7" xfId="0" applyNumberFormat="1" applyFont="1" applyBorder="1"/>
    <xf numFmtId="164" fontId="1" fillId="0" borderId="9" xfId="0" applyNumberFormat="1" applyFont="1" applyBorder="1"/>
    <xf numFmtId="164" fontId="1" fillId="2" borderId="9" xfId="0" applyNumberFormat="1" applyFont="1" applyFill="1" applyBorder="1"/>
    <xf numFmtId="164" fontId="5" fillId="3" borderId="14" xfId="0" applyNumberFormat="1" applyFont="1" applyFill="1" applyBorder="1" applyAlignment="1">
      <alignment horizontal="center"/>
    </xf>
    <xf numFmtId="14" fontId="1" fillId="2" borderId="10" xfId="0" applyNumberFormat="1" applyFont="1" applyFill="1" applyBorder="1" applyAlignment="1">
      <alignment horizontal="center"/>
    </xf>
    <xf numFmtId="0" fontId="0" fillId="2" borderId="11" xfId="0" applyFill="1" applyBorder="1"/>
    <xf numFmtId="14" fontId="1" fillId="0" borderId="10" xfId="0" applyNumberFormat="1" applyFont="1" applyBorder="1" applyAlignment="1">
      <alignment horizontal="center"/>
    </xf>
    <xf numFmtId="0" fontId="0" fillId="0" borderId="12" xfId="0" applyBorder="1"/>
    <xf numFmtId="0" fontId="0" fillId="2" borderId="12" xfId="0" applyFill="1" applyBorder="1"/>
    <xf numFmtId="0" fontId="0" fillId="0" borderId="12" xfId="0" applyBorder="1" applyAlignment="1">
      <alignment horizontal="center"/>
    </xf>
    <xf numFmtId="0" fontId="0" fillId="2" borderId="9" xfId="0" applyFill="1" applyBorder="1" applyAlignment="1">
      <alignment horizontal="center"/>
    </xf>
    <xf numFmtId="164" fontId="1" fillId="2" borderId="10" xfId="0" applyNumberFormat="1" applyFont="1" applyFill="1" applyBorder="1" applyAlignment="1">
      <alignment horizontal="center"/>
    </xf>
    <xf numFmtId="164" fontId="1" fillId="2" borderId="12" xfId="0" applyNumberFormat="1" applyFont="1" applyFill="1" applyBorder="1" applyAlignment="1">
      <alignment horizontal="center"/>
    </xf>
    <xf numFmtId="164" fontId="1" fillId="2" borderId="10" xfId="0" applyNumberFormat="1" applyFont="1" applyFill="1" applyBorder="1"/>
    <xf numFmtId="164" fontId="1" fillId="2" borderId="12" xfId="0" applyNumberFormat="1" applyFont="1" applyFill="1" applyBorder="1"/>
    <xf numFmtId="164" fontId="1" fillId="2" borderId="7" xfId="0" applyNumberFormat="1" applyFont="1" applyFill="1" applyBorder="1" applyAlignment="1">
      <alignment wrapText="1"/>
    </xf>
    <xf numFmtId="164" fontId="1" fillId="2" borderId="9" xfId="0" applyNumberFormat="1" applyFont="1" applyFill="1" applyBorder="1" applyAlignment="1">
      <alignment wrapText="1"/>
    </xf>
    <xf numFmtId="164" fontId="5" fillId="0" borderId="8" xfId="0" applyNumberFormat="1" applyFont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18" fillId="2" borderId="4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164" fontId="1" fillId="2" borderId="7" xfId="0" applyNumberFormat="1" applyFont="1" applyFill="1" applyBorder="1" applyAlignment="1">
      <alignment horizontal="center" wrapText="1"/>
    </xf>
    <xf numFmtId="164" fontId="1" fillId="2" borderId="9" xfId="0" applyNumberFormat="1" applyFont="1" applyFill="1" applyBorder="1" applyAlignment="1">
      <alignment horizontal="center" wrapText="1"/>
    </xf>
    <xf numFmtId="164" fontId="1" fillId="0" borderId="7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164" fontId="5" fillId="0" borderId="0" xfId="0" applyNumberFormat="1" applyFont="1"/>
    <xf numFmtId="0" fontId="6" fillId="0" borderId="0" xfId="0" applyFont="1"/>
    <xf numFmtId="0" fontId="17" fillId="0" borderId="0" xfId="0" applyFont="1" applyAlignment="1">
      <alignment wrapText="1"/>
    </xf>
    <xf numFmtId="0" fontId="27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E81"/>
  <sheetViews>
    <sheetView windowProtection="1" showGridLines="0" showZeros="0" zoomScale="75" zoomScaleNormal="75" workbookViewId="0">
      <selection activeCell="AA52" sqref="AA52"/>
    </sheetView>
  </sheetViews>
  <sheetFormatPr defaultColWidth="8.85546875" defaultRowHeight="15" x14ac:dyDescent="0.25"/>
  <cols>
    <col min="1" max="1" width="38.42578125" customWidth="1"/>
    <col min="2" max="2" width="12.42578125" style="1" customWidth="1"/>
    <col min="3" max="3" width="11.5703125" customWidth="1"/>
    <col min="4" max="6" width="13.140625" style="35" customWidth="1"/>
    <col min="7" max="7" width="10.7109375" bestFit="1" customWidth="1"/>
    <col min="8" max="8" width="10.7109375" customWidth="1"/>
    <col min="9" max="9" width="11.42578125" style="1" customWidth="1"/>
    <col min="10" max="10" width="9.7109375" style="1" customWidth="1"/>
    <col min="11" max="11" width="9.7109375" customWidth="1"/>
    <col min="12" max="13" width="9.85546875" customWidth="1"/>
    <col min="14" max="15" width="10.5703125" customWidth="1"/>
    <col min="16" max="17" width="10.140625" customWidth="1"/>
    <col min="18" max="19" width="9.7109375" customWidth="1"/>
    <col min="20" max="21" width="10" customWidth="1"/>
    <col min="22" max="27" width="9.7109375" customWidth="1"/>
    <col min="28" max="28" width="2.7109375" style="7" customWidth="1"/>
    <col min="29" max="29" width="46.42578125" customWidth="1"/>
    <col min="30" max="30" width="17.85546875" style="159" customWidth="1"/>
  </cols>
  <sheetData>
    <row r="2" spans="1:30" x14ac:dyDescent="0.25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30" x14ac:dyDescent="0.25">
      <c r="A3" s="117" t="s">
        <v>87</v>
      </c>
      <c r="B3" s="116"/>
      <c r="C3" s="11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115"/>
      <c r="AC3" s="93" t="s">
        <v>80</v>
      </c>
      <c r="AD3" s="160"/>
    </row>
    <row r="4" spans="1:30" x14ac:dyDescent="0.25">
      <c r="A4" s="3"/>
      <c r="B4" s="6"/>
      <c r="C4" s="6"/>
      <c r="G4" s="6"/>
      <c r="H4" s="5"/>
      <c r="I4" s="5"/>
      <c r="J4" s="34"/>
      <c r="K4" s="6"/>
      <c r="L4" s="6"/>
      <c r="M4" s="6"/>
      <c r="AB4" s="88"/>
      <c r="AC4" s="11"/>
      <c r="AD4" s="160"/>
    </row>
    <row r="5" spans="1:30" s="12" customFormat="1" x14ac:dyDescent="0.25">
      <c r="A5" s="118" t="s">
        <v>65</v>
      </c>
      <c r="B5" s="272">
        <v>43478</v>
      </c>
      <c r="C5" s="290"/>
      <c r="D5" s="286">
        <v>43480</v>
      </c>
      <c r="E5" s="289"/>
      <c r="F5" s="284">
        <v>43512</v>
      </c>
      <c r="G5" s="288"/>
      <c r="H5" s="286">
        <v>43548</v>
      </c>
      <c r="I5" s="287"/>
      <c r="J5" s="284">
        <v>43576</v>
      </c>
      <c r="K5" s="288"/>
      <c r="L5" s="286">
        <v>43615</v>
      </c>
      <c r="M5" s="287"/>
      <c r="N5" s="284">
        <v>43646</v>
      </c>
      <c r="O5" s="288"/>
      <c r="P5" s="286">
        <v>43677</v>
      </c>
      <c r="Q5" s="287"/>
      <c r="R5" s="284">
        <v>43695</v>
      </c>
      <c r="S5" s="288"/>
      <c r="T5" s="286">
        <v>43714</v>
      </c>
      <c r="U5" s="287"/>
      <c r="V5" s="284">
        <v>43755</v>
      </c>
      <c r="W5" s="288"/>
      <c r="X5" s="286">
        <v>43792</v>
      </c>
      <c r="Y5" s="287"/>
      <c r="Z5" s="284" t="s">
        <v>85</v>
      </c>
      <c r="AA5" s="285"/>
      <c r="AB5" s="46"/>
      <c r="AC5" s="94" t="s">
        <v>18</v>
      </c>
      <c r="AD5" s="161"/>
    </row>
    <row r="6" spans="1:30" x14ac:dyDescent="0.25">
      <c r="A6" s="43"/>
      <c r="B6" s="17"/>
      <c r="C6" s="67"/>
      <c r="D6" s="40"/>
      <c r="E6" s="114"/>
      <c r="F6" s="40"/>
      <c r="G6" s="114"/>
      <c r="H6" s="40"/>
      <c r="I6" s="114"/>
      <c r="J6" s="40"/>
      <c r="K6" s="114"/>
      <c r="L6" s="40"/>
      <c r="M6" s="114"/>
      <c r="N6" s="40"/>
      <c r="O6" s="114"/>
      <c r="P6" s="40"/>
      <c r="Q6" s="114"/>
      <c r="R6" s="40"/>
      <c r="S6" s="114"/>
      <c r="T6" s="40"/>
      <c r="U6" s="114"/>
      <c r="V6" s="40"/>
      <c r="W6" s="114"/>
      <c r="X6" s="40"/>
      <c r="Y6" s="114"/>
      <c r="Z6" s="40"/>
      <c r="AA6" s="114"/>
      <c r="AB6" s="88"/>
      <c r="AC6" s="11"/>
      <c r="AD6" s="160"/>
    </row>
    <row r="7" spans="1:30" x14ac:dyDescent="0.25">
      <c r="A7" s="43"/>
      <c r="B7" s="266" t="s">
        <v>50</v>
      </c>
      <c r="C7" s="267"/>
      <c r="D7" s="266" t="s">
        <v>27</v>
      </c>
      <c r="E7" s="267"/>
      <c r="F7" s="272" t="s">
        <v>28</v>
      </c>
      <c r="G7" s="274"/>
      <c r="H7" s="266" t="s">
        <v>29</v>
      </c>
      <c r="I7" s="267"/>
      <c r="J7" s="272" t="s">
        <v>49</v>
      </c>
      <c r="K7" s="274" t="s">
        <v>30</v>
      </c>
      <c r="L7" s="266" t="s">
        <v>31</v>
      </c>
      <c r="M7" s="267"/>
      <c r="N7" s="272" t="s">
        <v>32</v>
      </c>
      <c r="O7" s="274"/>
      <c r="P7" s="266" t="s">
        <v>33</v>
      </c>
      <c r="Q7" s="267"/>
      <c r="R7" s="272" t="s">
        <v>34</v>
      </c>
      <c r="S7" s="274"/>
      <c r="T7" s="266" t="s">
        <v>35</v>
      </c>
      <c r="U7" s="267"/>
      <c r="V7" s="272" t="s">
        <v>36</v>
      </c>
      <c r="W7" s="274"/>
      <c r="X7" s="266" t="s">
        <v>37</v>
      </c>
      <c r="Y7" s="267"/>
      <c r="Z7" s="272" t="s">
        <v>38</v>
      </c>
      <c r="AA7" s="273"/>
      <c r="AB7" s="89"/>
      <c r="AC7" s="11"/>
      <c r="AD7" s="160"/>
    </row>
    <row r="8" spans="1:30" x14ac:dyDescent="0.25">
      <c r="A8" s="85" t="s">
        <v>19</v>
      </c>
      <c r="B8" s="268">
        <v>1269.57</v>
      </c>
      <c r="C8" s="269"/>
      <c r="D8" s="268">
        <f>$C$46</f>
        <v>996.38999999999987</v>
      </c>
      <c r="E8" s="269"/>
      <c r="F8" s="291">
        <f>$D$46</f>
        <v>1013.72</v>
      </c>
      <c r="G8" s="292"/>
      <c r="H8" s="268">
        <f>$F$46</f>
        <v>697.13999999999987</v>
      </c>
      <c r="I8" s="269"/>
      <c r="J8" s="293">
        <f>$H$46</f>
        <v>1308.9000000000001</v>
      </c>
      <c r="K8" s="294"/>
      <c r="L8" s="280">
        <f t="shared" ref="L8" si="0">$J$46</f>
        <v>1000.77</v>
      </c>
      <c r="M8" s="281"/>
      <c r="N8" s="270">
        <f t="shared" ref="N8" si="1">$N$46</f>
        <v>1065.99</v>
      </c>
      <c r="O8" s="282"/>
      <c r="P8" s="280">
        <f t="shared" ref="P8" si="2">$N$46</f>
        <v>1065.99</v>
      </c>
      <c r="Q8" s="281"/>
      <c r="R8" s="270">
        <f t="shared" ref="R8" si="3">$P$46</f>
        <v>1010.7799999999997</v>
      </c>
      <c r="S8" s="282"/>
      <c r="T8" s="280">
        <f t="shared" ref="T8" si="4">$R$46</f>
        <v>1084.1599999999999</v>
      </c>
      <c r="U8" s="281"/>
      <c r="V8" s="270">
        <f>$T$46</f>
        <v>1100.4100000000001</v>
      </c>
      <c r="W8" s="282"/>
      <c r="X8" s="280">
        <f>$V$46</f>
        <v>939.45</v>
      </c>
      <c r="Y8" s="281"/>
      <c r="Z8" s="270">
        <f>$X$46</f>
        <v>979.8</v>
      </c>
      <c r="AA8" s="282"/>
      <c r="AB8" s="46"/>
      <c r="AC8" s="95" t="s">
        <v>79</v>
      </c>
      <c r="AD8" s="29">
        <f>$Z$8</f>
        <v>979.8</v>
      </c>
    </row>
    <row r="9" spans="1:30" s="6" customFormat="1" x14ac:dyDescent="0.25">
      <c r="A9" s="63"/>
      <c r="B9" s="124" t="s">
        <v>39</v>
      </c>
      <c r="C9" s="117" t="s">
        <v>40</v>
      </c>
      <c r="D9" s="50" t="s">
        <v>39</v>
      </c>
      <c r="E9" s="125" t="s">
        <v>40</v>
      </c>
      <c r="F9" s="124" t="s">
        <v>39</v>
      </c>
      <c r="G9" s="117" t="s">
        <v>40</v>
      </c>
      <c r="H9" s="50" t="s">
        <v>39</v>
      </c>
      <c r="I9" s="125" t="s">
        <v>40</v>
      </c>
      <c r="J9" s="117" t="s">
        <v>39</v>
      </c>
      <c r="K9" s="124" t="s">
        <v>40</v>
      </c>
      <c r="L9" s="50" t="s">
        <v>39</v>
      </c>
      <c r="M9" s="125" t="s">
        <v>40</v>
      </c>
      <c r="N9" s="124" t="s">
        <v>39</v>
      </c>
      <c r="O9" s="117" t="s">
        <v>40</v>
      </c>
      <c r="P9" s="50" t="s">
        <v>39</v>
      </c>
      <c r="Q9" s="125" t="s">
        <v>40</v>
      </c>
      <c r="R9" s="124" t="s">
        <v>39</v>
      </c>
      <c r="S9" s="117" t="s">
        <v>40</v>
      </c>
      <c r="T9" s="50" t="s">
        <v>39</v>
      </c>
      <c r="U9" s="125" t="s">
        <v>40</v>
      </c>
      <c r="V9" s="124" t="s">
        <v>39</v>
      </c>
      <c r="W9" s="117" t="s">
        <v>40</v>
      </c>
      <c r="X9" s="50" t="s">
        <v>39</v>
      </c>
      <c r="Y9" s="125" t="s">
        <v>40</v>
      </c>
      <c r="Z9" s="124" t="s">
        <v>39</v>
      </c>
      <c r="AA9" s="117" t="s">
        <v>40</v>
      </c>
      <c r="AB9" s="89"/>
      <c r="AC9" s="4"/>
      <c r="AD9" s="160"/>
    </row>
    <row r="10" spans="1:30" ht="15.75" thickBot="1" x14ac:dyDescent="0.3">
      <c r="A10" s="86" t="s">
        <v>53</v>
      </c>
      <c r="B10" s="270"/>
      <c r="C10" s="271"/>
      <c r="D10" s="270"/>
      <c r="E10" s="271"/>
      <c r="F10" s="270"/>
      <c r="G10" s="271"/>
      <c r="H10" s="270"/>
      <c r="I10" s="271"/>
      <c r="J10" s="270"/>
      <c r="K10" s="271"/>
      <c r="L10" s="270"/>
      <c r="M10" s="271"/>
      <c r="N10" s="270"/>
      <c r="O10" s="271"/>
      <c r="P10" s="270"/>
      <c r="Q10" s="271"/>
      <c r="R10" s="270"/>
      <c r="S10" s="271"/>
      <c r="T10" s="270"/>
      <c r="U10" s="271"/>
      <c r="V10" s="270"/>
      <c r="W10" s="271"/>
      <c r="X10" s="270"/>
      <c r="Y10" s="271"/>
      <c r="Z10" s="270"/>
      <c r="AA10" s="271"/>
      <c r="AB10" s="88"/>
      <c r="AC10" s="100" t="s">
        <v>71</v>
      </c>
      <c r="AD10" s="160"/>
    </row>
    <row r="11" spans="1:30" x14ac:dyDescent="0.25">
      <c r="A11" s="112" t="s">
        <v>1</v>
      </c>
      <c r="B11" s="18">
        <v>883.05</v>
      </c>
      <c r="C11" s="69"/>
      <c r="D11" s="52">
        <v>460.2</v>
      </c>
      <c r="E11" s="40"/>
      <c r="F11" s="26">
        <v>556.75</v>
      </c>
      <c r="G11" s="76"/>
      <c r="H11" s="45">
        <v>434.9</v>
      </c>
      <c r="I11" s="45"/>
      <c r="J11" s="18">
        <v>242.19</v>
      </c>
      <c r="K11" s="18"/>
      <c r="L11" s="138">
        <v>242.19</v>
      </c>
      <c r="M11" s="45"/>
      <c r="N11" s="18">
        <v>291.11</v>
      </c>
      <c r="O11" s="18"/>
      <c r="P11" s="137">
        <v>268.62</v>
      </c>
      <c r="Q11" s="45"/>
      <c r="R11" s="17">
        <v>734.14</v>
      </c>
      <c r="S11" s="17"/>
      <c r="T11" s="17">
        <v>749.59</v>
      </c>
      <c r="U11" s="17"/>
      <c r="V11" s="17">
        <v>842.47</v>
      </c>
      <c r="W11" s="17"/>
      <c r="X11" s="17">
        <v>640.78</v>
      </c>
      <c r="Y11" s="17"/>
      <c r="Z11" s="17">
        <v>671.96</v>
      </c>
      <c r="AA11" s="17"/>
      <c r="AB11" s="46"/>
      <c r="AC11" s="97" t="s">
        <v>1</v>
      </c>
      <c r="AD11" s="24">
        <f t="shared" ref="AD11:AD12" si="5">Z11</f>
        <v>671.96</v>
      </c>
    </row>
    <row r="12" spans="1:30" x14ac:dyDescent="0.25">
      <c r="A12" s="112" t="s">
        <v>2</v>
      </c>
      <c r="B12" s="17">
        <v>386.52</v>
      </c>
      <c r="C12" s="68"/>
      <c r="D12" s="36">
        <v>578.52</v>
      </c>
      <c r="E12" s="38"/>
      <c r="F12" s="24">
        <v>611.52</v>
      </c>
      <c r="G12" s="57"/>
      <c r="H12" s="46">
        <v>611</v>
      </c>
      <c r="I12" s="46"/>
      <c r="J12" s="17">
        <v>827.52</v>
      </c>
      <c r="K12" s="17"/>
      <c r="L12" s="136">
        <v>827.52</v>
      </c>
      <c r="M12" s="46"/>
      <c r="N12" s="17">
        <v>827.52</v>
      </c>
      <c r="O12" s="17"/>
      <c r="P12" s="137">
        <v>827.52</v>
      </c>
      <c r="Q12" s="46"/>
      <c r="R12" s="18">
        <v>351.52</v>
      </c>
      <c r="S12" s="18"/>
      <c r="T12" s="18">
        <v>351.52</v>
      </c>
      <c r="U12" s="18"/>
      <c r="V12" s="18">
        <v>351.52</v>
      </c>
      <c r="W12" s="18"/>
      <c r="X12" s="18">
        <v>351.52</v>
      </c>
      <c r="Y12" s="18"/>
      <c r="Z12" s="18">
        <v>364.52</v>
      </c>
      <c r="AA12" s="18"/>
      <c r="AB12" s="46"/>
      <c r="AC12" s="98" t="s">
        <v>2</v>
      </c>
      <c r="AD12" s="26">
        <f t="shared" si="5"/>
        <v>364.52</v>
      </c>
    </row>
    <row r="13" spans="1:30" ht="15.75" thickBot="1" x14ac:dyDescent="0.3">
      <c r="A13" s="113" t="s">
        <v>54</v>
      </c>
      <c r="B13" s="19">
        <f>SUM(B11:B12)</f>
        <v>1269.57</v>
      </c>
      <c r="C13" s="61"/>
      <c r="D13" s="27">
        <f>SUM(D11:D12)</f>
        <v>1038.72</v>
      </c>
      <c r="E13" s="62"/>
      <c r="F13" s="27">
        <f>SUM(F11:F12)</f>
        <v>1168.27</v>
      </c>
      <c r="G13" s="62"/>
      <c r="H13" s="27">
        <f>SUM(H11:H12)</f>
        <v>1045.9000000000001</v>
      </c>
      <c r="I13" s="27"/>
      <c r="J13" s="27">
        <f>SUM(J11:J12)</f>
        <v>1069.71</v>
      </c>
      <c r="K13" s="27">
        <f t="shared" ref="K13:N13" si="6">SUM(K11:K12)</f>
        <v>0</v>
      </c>
      <c r="L13" s="27">
        <f t="shared" si="6"/>
        <v>1069.71</v>
      </c>
      <c r="M13" s="27">
        <f t="shared" si="6"/>
        <v>0</v>
      </c>
      <c r="N13" s="27">
        <f t="shared" si="6"/>
        <v>1118.6300000000001</v>
      </c>
      <c r="O13" s="27">
        <f t="shared" ref="O13" si="7">SUM(O11:O12)</f>
        <v>0</v>
      </c>
      <c r="P13" s="27">
        <f t="shared" ref="P13" si="8">SUM(P11:P12)</f>
        <v>1096.1399999999999</v>
      </c>
      <c r="Q13" s="27">
        <f t="shared" ref="Q13" si="9">SUM(Q11:Q12)</f>
        <v>0</v>
      </c>
      <c r="R13" s="27">
        <f>SUM(R11:R12)</f>
        <v>1085.6599999999999</v>
      </c>
      <c r="S13" s="27">
        <f t="shared" ref="S13" si="10">SUM(S11:S12)</f>
        <v>0</v>
      </c>
      <c r="T13" s="27">
        <f>SUM(T11:T12)</f>
        <v>1101.1100000000001</v>
      </c>
      <c r="U13" s="27">
        <f t="shared" ref="U13:AD13" si="11">SUM(U11:U12)</f>
        <v>0</v>
      </c>
      <c r="V13" s="27">
        <f t="shared" si="11"/>
        <v>1193.99</v>
      </c>
      <c r="W13" s="27">
        <f t="shared" si="11"/>
        <v>0</v>
      </c>
      <c r="X13" s="27">
        <f t="shared" si="11"/>
        <v>992.3</v>
      </c>
      <c r="Y13" s="27">
        <f t="shared" si="11"/>
        <v>0</v>
      </c>
      <c r="Z13" s="27">
        <f t="shared" si="11"/>
        <v>1036.48</v>
      </c>
      <c r="AA13" s="27">
        <f t="shared" si="11"/>
        <v>0</v>
      </c>
      <c r="AB13" s="27">
        <f t="shared" si="11"/>
        <v>0</v>
      </c>
      <c r="AC13" s="27">
        <f t="shared" si="11"/>
        <v>0</v>
      </c>
      <c r="AD13" s="27">
        <f t="shared" si="11"/>
        <v>1036.48</v>
      </c>
    </row>
    <row r="14" spans="1:30" x14ac:dyDescent="0.25">
      <c r="A14" s="10"/>
      <c r="B14" s="17"/>
      <c r="C14" s="68"/>
      <c r="D14" s="51"/>
      <c r="E14" s="39"/>
      <c r="F14" s="25"/>
      <c r="G14" s="75"/>
      <c r="H14" s="44"/>
      <c r="I14" s="46"/>
      <c r="J14" s="17"/>
      <c r="K14" s="80"/>
      <c r="L14" s="64"/>
      <c r="M14" s="64"/>
      <c r="N14" s="80"/>
      <c r="O14" s="80"/>
      <c r="P14" s="64"/>
      <c r="Q14" s="64"/>
      <c r="R14" s="80"/>
      <c r="S14" s="80"/>
      <c r="T14" s="43"/>
      <c r="U14" s="43"/>
      <c r="V14" s="82"/>
      <c r="W14" s="158"/>
      <c r="X14" s="43"/>
      <c r="Y14" s="43"/>
      <c r="Z14" s="82"/>
      <c r="AA14" s="67"/>
      <c r="AB14" s="88"/>
      <c r="AC14" s="100"/>
      <c r="AD14" s="162"/>
    </row>
    <row r="15" spans="1:30" x14ac:dyDescent="0.25">
      <c r="A15" s="10" t="s">
        <v>10</v>
      </c>
      <c r="B15" s="17"/>
      <c r="C15" s="68"/>
      <c r="D15" s="51"/>
      <c r="E15" s="39"/>
      <c r="F15" s="25"/>
      <c r="G15" s="75"/>
      <c r="H15" s="44"/>
      <c r="I15" s="46"/>
      <c r="J15" s="17"/>
      <c r="K15" s="80"/>
      <c r="L15" s="64"/>
      <c r="M15" s="64"/>
      <c r="N15" s="80"/>
      <c r="O15" s="80"/>
      <c r="P15" s="64"/>
      <c r="Q15" s="64"/>
      <c r="R15" s="80"/>
      <c r="S15" s="80"/>
      <c r="T15" s="43"/>
      <c r="U15" s="43"/>
      <c r="V15" s="82"/>
      <c r="W15" s="158"/>
      <c r="X15" s="43"/>
      <c r="Y15" s="43"/>
      <c r="Z15" s="82"/>
      <c r="AA15" s="67"/>
      <c r="AB15" s="88"/>
      <c r="AC15" s="100"/>
      <c r="AD15" s="162"/>
    </row>
    <row r="16" spans="1:30" x14ac:dyDescent="0.25">
      <c r="A16" s="10"/>
      <c r="B16" s="21"/>
      <c r="C16" s="81"/>
      <c r="D16" s="53"/>
      <c r="E16" s="53"/>
      <c r="F16" s="28"/>
      <c r="G16" s="28"/>
      <c r="H16" s="53"/>
      <c r="I16" s="53"/>
      <c r="J16" s="28"/>
      <c r="K16" s="28"/>
      <c r="L16" s="53"/>
      <c r="M16" s="53"/>
      <c r="N16" s="28"/>
      <c r="O16" s="28"/>
      <c r="P16" s="53"/>
      <c r="Q16" s="53"/>
      <c r="R16" s="28"/>
      <c r="S16" s="28"/>
      <c r="T16" s="53"/>
      <c r="U16" s="53"/>
      <c r="V16" s="28"/>
      <c r="W16" s="28"/>
      <c r="X16" s="53"/>
      <c r="Y16" s="53"/>
      <c r="Z16" s="28"/>
      <c r="AA16" s="28"/>
      <c r="AB16" s="88"/>
      <c r="AC16" s="100"/>
      <c r="AD16" s="162"/>
    </row>
    <row r="17" spans="1:30" x14ac:dyDescent="0.25">
      <c r="A17" s="8" t="s">
        <v>0</v>
      </c>
      <c r="B17" s="21"/>
      <c r="C17" s="81"/>
      <c r="D17" s="53"/>
      <c r="E17" s="53"/>
      <c r="F17" s="28"/>
      <c r="G17" s="28"/>
      <c r="H17" s="53"/>
      <c r="I17" s="53"/>
      <c r="J17" s="28"/>
      <c r="K17" s="28"/>
      <c r="L17" s="53"/>
      <c r="M17" s="53"/>
      <c r="N17" s="28"/>
      <c r="O17" s="28"/>
      <c r="P17" s="53"/>
      <c r="Q17" s="53"/>
      <c r="R17" s="28"/>
      <c r="S17" s="28"/>
      <c r="T17" s="53"/>
      <c r="U17" s="53"/>
      <c r="V17" s="28"/>
      <c r="W17" s="28"/>
      <c r="X17" s="53"/>
      <c r="Y17" s="53"/>
      <c r="Z17" s="28"/>
      <c r="AA17" s="28"/>
      <c r="AB17" s="88"/>
      <c r="AC17" s="96" t="s">
        <v>0</v>
      </c>
      <c r="AD17" s="162"/>
    </row>
    <row r="18" spans="1:30" x14ac:dyDescent="0.25">
      <c r="A18" s="13" t="s">
        <v>3</v>
      </c>
      <c r="B18" s="21">
        <v>49</v>
      </c>
      <c r="C18" s="81"/>
      <c r="D18" s="53"/>
      <c r="E18" s="53"/>
      <c r="F18" s="28"/>
      <c r="G18" s="28"/>
      <c r="H18" s="53"/>
      <c r="I18" s="53"/>
      <c r="J18" s="28"/>
      <c r="K18" s="28"/>
      <c r="L18" s="53"/>
      <c r="M18" s="53"/>
      <c r="N18" s="28"/>
      <c r="O18" s="28"/>
      <c r="P18" s="53"/>
      <c r="Q18" s="53"/>
      <c r="R18" s="28"/>
      <c r="S18" s="28"/>
      <c r="T18" s="53"/>
      <c r="U18" s="53"/>
      <c r="V18" s="28"/>
      <c r="W18" s="28"/>
      <c r="X18" s="53"/>
      <c r="Y18" s="53"/>
      <c r="Z18" s="28"/>
      <c r="AA18" s="28"/>
      <c r="AB18" s="88"/>
      <c r="AC18" s="148" t="s">
        <v>3</v>
      </c>
      <c r="AD18" s="162">
        <f>SUM(B18:AA18)</f>
        <v>49</v>
      </c>
    </row>
    <row r="19" spans="1:30" x14ac:dyDescent="0.25">
      <c r="A19" s="9" t="s">
        <v>77</v>
      </c>
      <c r="B19" s="21">
        <v>158.25</v>
      </c>
      <c r="C19" s="81"/>
      <c r="D19" s="53"/>
      <c r="E19" s="53"/>
      <c r="F19" s="28"/>
      <c r="G19" s="28"/>
      <c r="H19" s="53"/>
      <c r="I19" s="53"/>
      <c r="J19" s="28"/>
      <c r="K19" s="28"/>
      <c r="L19" s="53"/>
      <c r="M19" s="53"/>
      <c r="N19" s="28"/>
      <c r="O19" s="28"/>
      <c r="P19" s="53"/>
      <c r="Q19" s="53"/>
      <c r="R19" s="28"/>
      <c r="S19" s="28"/>
      <c r="T19" s="53"/>
      <c r="U19" s="53"/>
      <c r="V19" s="28"/>
      <c r="W19" s="28"/>
      <c r="X19" s="53"/>
      <c r="Y19" s="53"/>
      <c r="Z19" s="28"/>
      <c r="AA19" s="28"/>
      <c r="AB19" s="88"/>
      <c r="AC19" s="97" t="s">
        <v>5</v>
      </c>
      <c r="AD19" s="162">
        <v>167.04</v>
      </c>
    </row>
    <row r="20" spans="1:30" x14ac:dyDescent="0.25">
      <c r="A20" s="10" t="s">
        <v>64</v>
      </c>
      <c r="B20" s="21">
        <f>SUM(B18:B19)</f>
        <v>207.25</v>
      </c>
      <c r="C20" s="139">
        <f>SUM(B20/12)</f>
        <v>17.270833333333332</v>
      </c>
      <c r="D20" s="53"/>
      <c r="E20" s="53"/>
      <c r="F20" s="28"/>
      <c r="G20" s="28"/>
      <c r="H20" s="53"/>
      <c r="I20" s="53"/>
      <c r="J20" s="28"/>
      <c r="K20" s="28"/>
      <c r="L20" s="53"/>
      <c r="M20" s="53"/>
      <c r="N20" s="28"/>
      <c r="O20" s="28"/>
      <c r="P20" s="53"/>
      <c r="Q20" s="53"/>
      <c r="R20" s="28"/>
      <c r="S20" s="28"/>
      <c r="T20" s="53"/>
      <c r="U20" s="53"/>
      <c r="V20" s="28"/>
      <c r="W20" s="28"/>
      <c r="X20" s="53"/>
      <c r="Y20" s="53"/>
      <c r="Z20" s="28"/>
      <c r="AA20" s="28"/>
      <c r="AB20" s="88"/>
      <c r="AC20" s="101" t="s">
        <v>51</v>
      </c>
      <c r="AD20" s="29">
        <f>SUM(AD18:AD19)</f>
        <v>216.04</v>
      </c>
    </row>
    <row r="21" spans="1:30" x14ac:dyDescent="0.25">
      <c r="A21" s="10"/>
      <c r="B21" s="21"/>
      <c r="C21" s="130"/>
      <c r="D21" s="53"/>
      <c r="E21" s="53"/>
      <c r="F21" s="28"/>
      <c r="G21" s="28"/>
      <c r="H21" s="53"/>
      <c r="I21" s="53"/>
      <c r="J21" s="28"/>
      <c r="K21" s="28"/>
      <c r="L21" s="53"/>
      <c r="M21" s="53"/>
      <c r="N21" s="28"/>
      <c r="O21" s="28"/>
      <c r="P21" s="53"/>
      <c r="Q21" s="53"/>
      <c r="R21" s="28"/>
      <c r="S21" s="28"/>
      <c r="T21" s="53"/>
      <c r="U21" s="53"/>
      <c r="V21" s="28"/>
      <c r="W21" s="28"/>
      <c r="X21" s="53"/>
      <c r="Y21" s="53"/>
      <c r="Z21" s="28"/>
      <c r="AA21" s="28"/>
      <c r="AB21" s="88"/>
      <c r="AC21" s="102"/>
      <c r="AD21" s="162"/>
    </row>
    <row r="22" spans="1:30" x14ac:dyDescent="0.25">
      <c r="A22" s="10" t="s">
        <v>84</v>
      </c>
      <c r="B22" s="21"/>
      <c r="C22" s="130"/>
      <c r="D22" s="53"/>
      <c r="E22" s="53"/>
      <c r="F22" s="28"/>
      <c r="G22" s="28"/>
      <c r="H22" s="53"/>
      <c r="I22" s="53"/>
      <c r="J22" s="28"/>
      <c r="K22" s="28"/>
      <c r="L22" s="53"/>
      <c r="M22" s="53"/>
      <c r="N22" s="28"/>
      <c r="O22" s="28"/>
      <c r="P22" s="53"/>
      <c r="Q22" s="53"/>
      <c r="R22" s="28"/>
      <c r="S22" s="28"/>
      <c r="T22" s="53"/>
      <c r="U22" s="53"/>
      <c r="V22" s="28"/>
      <c r="W22" s="28"/>
      <c r="X22" s="53"/>
      <c r="Y22" s="53"/>
      <c r="Z22" s="28"/>
      <c r="AA22" s="28"/>
      <c r="AB22" s="88"/>
      <c r="AC22" s="118" t="s">
        <v>84</v>
      </c>
      <c r="AD22" s="29">
        <v>719</v>
      </c>
    </row>
    <row r="23" spans="1:30" x14ac:dyDescent="0.25">
      <c r="A23" s="10" t="s">
        <v>42</v>
      </c>
      <c r="B23" s="21"/>
      <c r="C23" s="81"/>
      <c r="D23" s="53"/>
      <c r="E23" s="53"/>
      <c r="F23" s="28"/>
      <c r="G23" s="28"/>
      <c r="H23" s="53"/>
      <c r="I23" s="53"/>
      <c r="J23" s="28"/>
      <c r="K23" s="28"/>
      <c r="L23" s="53"/>
      <c r="M23" s="53"/>
      <c r="N23" s="28"/>
      <c r="O23" s="28"/>
      <c r="P23" s="53"/>
      <c r="Q23" s="53"/>
      <c r="R23" s="28"/>
      <c r="S23" s="28"/>
      <c r="T23" s="53"/>
      <c r="U23" s="53"/>
      <c r="V23" s="28"/>
      <c r="W23" s="28"/>
      <c r="X23" s="53"/>
      <c r="Y23" s="53"/>
      <c r="Z23" s="28"/>
      <c r="AA23" s="28"/>
      <c r="AB23" s="88"/>
      <c r="AC23" s="102"/>
      <c r="AD23" s="162"/>
    </row>
    <row r="24" spans="1:30" x14ac:dyDescent="0.25">
      <c r="A24" s="15" t="s">
        <v>41</v>
      </c>
      <c r="B24" s="21"/>
      <c r="C24" s="70"/>
      <c r="D24" s="53"/>
      <c r="E24" s="41"/>
      <c r="F24" s="28"/>
      <c r="G24" s="33">
        <v>26.13</v>
      </c>
      <c r="H24" s="47"/>
      <c r="I24" s="47"/>
      <c r="J24" s="21"/>
      <c r="K24" s="81"/>
      <c r="L24" s="65"/>
      <c r="M24" s="65"/>
      <c r="N24" s="81"/>
      <c r="O24" s="81"/>
      <c r="P24" s="65"/>
      <c r="Q24" s="65"/>
      <c r="R24" s="81"/>
      <c r="S24" s="81"/>
      <c r="T24" s="56"/>
      <c r="U24" s="56"/>
      <c r="V24" s="23"/>
      <c r="W24" s="147"/>
      <c r="X24" s="56"/>
      <c r="Y24" s="56"/>
      <c r="Z24" s="23"/>
      <c r="AA24" s="92"/>
      <c r="AB24" s="88"/>
      <c r="AC24" s="103"/>
      <c r="AD24" s="162"/>
    </row>
    <row r="25" spans="1:30" x14ac:dyDescent="0.25">
      <c r="A25" s="14" t="s">
        <v>43</v>
      </c>
      <c r="B25" s="21"/>
      <c r="C25" s="70"/>
      <c r="D25" s="53"/>
      <c r="E25" s="41"/>
      <c r="F25" s="28"/>
      <c r="G25" s="77" t="s">
        <v>44</v>
      </c>
      <c r="H25" s="48"/>
      <c r="I25" s="48"/>
      <c r="J25" s="21"/>
      <c r="K25" s="81"/>
      <c r="L25" s="65"/>
      <c r="M25" s="65"/>
      <c r="N25" s="81"/>
      <c r="O25" s="81"/>
      <c r="P25" s="65"/>
      <c r="Q25" s="65"/>
      <c r="R25" s="81"/>
      <c r="S25" s="81"/>
      <c r="T25" s="56"/>
      <c r="U25" s="56"/>
      <c r="V25" s="23"/>
      <c r="W25" s="147"/>
      <c r="X25" s="56"/>
      <c r="Y25" s="56"/>
      <c r="Z25" s="23"/>
      <c r="AA25" s="92"/>
      <c r="AB25" s="88"/>
      <c r="AC25" s="103"/>
      <c r="AD25" s="162"/>
    </row>
    <row r="26" spans="1:30" x14ac:dyDescent="0.25">
      <c r="A26" s="9"/>
      <c r="B26" s="18"/>
      <c r="C26" s="68"/>
      <c r="D26" s="51"/>
      <c r="E26" s="39"/>
      <c r="F26" s="25"/>
      <c r="G26" s="75"/>
      <c r="H26" s="44"/>
      <c r="I26" s="46"/>
      <c r="J26" s="17"/>
      <c r="K26" s="80"/>
      <c r="L26" s="64"/>
      <c r="M26" s="64"/>
      <c r="N26" s="80"/>
      <c r="O26" s="80"/>
      <c r="P26" s="64"/>
      <c r="Q26" s="64"/>
      <c r="R26" s="80"/>
      <c r="S26" s="80"/>
      <c r="T26" s="43"/>
      <c r="U26" s="43"/>
      <c r="V26" s="82"/>
      <c r="W26" s="158"/>
      <c r="X26" s="43"/>
      <c r="Y26" s="43"/>
      <c r="Z26" s="82"/>
      <c r="AA26" s="67"/>
      <c r="AB26" s="88"/>
      <c r="AC26" s="104"/>
      <c r="AD26" s="162"/>
    </row>
    <row r="27" spans="1:30" x14ac:dyDescent="0.25">
      <c r="A27" s="133" t="s">
        <v>57</v>
      </c>
      <c r="B27" s="17"/>
      <c r="C27" s="68"/>
      <c r="D27" s="51"/>
      <c r="E27" s="39"/>
      <c r="F27" s="25"/>
      <c r="G27" s="75"/>
      <c r="H27" s="44"/>
      <c r="I27" s="46"/>
      <c r="J27" s="17"/>
      <c r="K27" s="80"/>
      <c r="L27" s="64"/>
      <c r="M27" s="64"/>
      <c r="N27" s="80"/>
      <c r="O27" s="80"/>
      <c r="P27" s="64"/>
      <c r="Q27" s="64"/>
      <c r="R27" s="80"/>
      <c r="S27" s="80"/>
      <c r="T27" s="43"/>
      <c r="U27" s="43"/>
      <c r="V27" s="82"/>
      <c r="W27" s="158"/>
      <c r="X27" s="43"/>
      <c r="Y27" s="43"/>
      <c r="Z27" s="82"/>
      <c r="AA27" s="67"/>
      <c r="AB27" s="88"/>
      <c r="AC27" s="105" t="s">
        <v>11</v>
      </c>
      <c r="AD27" s="162"/>
    </row>
    <row r="28" spans="1:30" x14ac:dyDescent="0.25">
      <c r="A28" s="131" t="s">
        <v>55</v>
      </c>
      <c r="B28" s="132"/>
      <c r="C28" s="68"/>
      <c r="D28" s="51"/>
      <c r="E28" s="39"/>
      <c r="F28" s="25"/>
      <c r="G28" s="75"/>
      <c r="H28" s="44"/>
      <c r="I28" s="46"/>
      <c r="J28" s="17"/>
      <c r="K28" s="80"/>
      <c r="L28" s="64"/>
      <c r="M28" s="64"/>
      <c r="N28" s="80"/>
      <c r="O28" s="80"/>
      <c r="P28" s="64"/>
      <c r="Q28" s="64"/>
      <c r="R28" s="80"/>
      <c r="S28" s="80"/>
      <c r="T28" s="43"/>
      <c r="U28" s="43"/>
      <c r="V28" s="82"/>
      <c r="W28" s="158"/>
      <c r="X28" s="43"/>
      <c r="Y28" s="43"/>
      <c r="Z28" s="82"/>
      <c r="AA28" s="67"/>
      <c r="AB28" s="88"/>
      <c r="AC28" s="104" t="s">
        <v>6</v>
      </c>
      <c r="AD28" s="162">
        <v>500</v>
      </c>
    </row>
    <row r="29" spans="1:30" x14ac:dyDescent="0.25">
      <c r="A29" s="131" t="s">
        <v>56</v>
      </c>
      <c r="B29" s="132">
        <v>500</v>
      </c>
      <c r="C29" s="68"/>
      <c r="D29" s="51"/>
      <c r="E29" s="39"/>
      <c r="F29" s="25"/>
      <c r="G29" s="75"/>
      <c r="H29" s="44"/>
      <c r="I29" s="46"/>
      <c r="J29" s="17"/>
      <c r="K29" s="80"/>
      <c r="L29" s="64"/>
      <c r="M29" s="64"/>
      <c r="N29" s="80"/>
      <c r="O29" s="80"/>
      <c r="P29" s="64"/>
      <c r="Q29" s="64"/>
      <c r="R29" s="80"/>
      <c r="S29" s="80"/>
      <c r="T29" s="43"/>
      <c r="U29" s="43"/>
      <c r="V29" s="82"/>
      <c r="W29" s="158"/>
      <c r="X29" s="43"/>
      <c r="Y29" s="43"/>
      <c r="Z29" s="82"/>
      <c r="AA29" s="67"/>
      <c r="AB29" s="88"/>
      <c r="AC29" s="104" t="s">
        <v>8</v>
      </c>
      <c r="AD29" s="162"/>
    </row>
    <row r="30" spans="1:30" ht="15.75" thickBot="1" x14ac:dyDescent="0.3">
      <c r="A30" s="32" t="s">
        <v>72</v>
      </c>
      <c r="B30" s="19">
        <f>SUM(B28:B29)</f>
        <v>500</v>
      </c>
      <c r="C30" s="68"/>
      <c r="D30" s="51"/>
      <c r="E30" s="39"/>
      <c r="F30" s="25"/>
      <c r="G30" s="75"/>
      <c r="H30" s="44"/>
      <c r="I30" s="46"/>
      <c r="J30" s="17"/>
      <c r="K30" s="80"/>
      <c r="L30" s="64"/>
      <c r="M30" s="64"/>
      <c r="N30" s="80"/>
      <c r="O30" s="80"/>
      <c r="P30" s="64"/>
      <c r="Q30" s="64"/>
      <c r="R30" s="80"/>
      <c r="S30" s="80"/>
      <c r="T30" s="43"/>
      <c r="U30" s="43"/>
      <c r="V30" s="82"/>
      <c r="W30" s="158"/>
      <c r="X30" s="43"/>
      <c r="Y30" s="43"/>
      <c r="Z30" s="82"/>
      <c r="AA30" s="67"/>
      <c r="AB30" s="88"/>
      <c r="AC30" s="104"/>
      <c r="AD30" s="162"/>
    </row>
    <row r="31" spans="1:30" x14ac:dyDescent="0.25">
      <c r="A31" s="10"/>
      <c r="B31" s="22"/>
      <c r="C31" s="71">
        <f>SUM(B28:B29)</f>
        <v>500</v>
      </c>
      <c r="D31" s="36"/>
      <c r="E31" s="38"/>
      <c r="F31" s="24"/>
      <c r="G31" s="57"/>
      <c r="H31" s="46"/>
      <c r="I31" s="46"/>
      <c r="J31" s="17"/>
      <c r="K31" s="82"/>
      <c r="L31" s="43"/>
      <c r="M31" s="43"/>
      <c r="N31" s="82"/>
      <c r="O31" s="82"/>
      <c r="P31" s="43"/>
      <c r="Q31" s="43"/>
      <c r="R31" s="82"/>
      <c r="S31" s="82"/>
      <c r="T31" s="43"/>
      <c r="U31" s="43"/>
      <c r="V31" s="82"/>
      <c r="W31" s="158"/>
      <c r="X31" s="43"/>
      <c r="Y31" s="43"/>
      <c r="Z31" s="82"/>
      <c r="AA31" s="67"/>
      <c r="AB31" s="88"/>
      <c r="AC31" s="106" t="s">
        <v>7</v>
      </c>
      <c r="AD31" s="162"/>
    </row>
    <row r="32" spans="1:30" x14ac:dyDescent="0.25">
      <c r="A32" s="16" t="s">
        <v>9</v>
      </c>
      <c r="B32" s="23"/>
      <c r="C32" s="33">
        <v>100</v>
      </c>
      <c r="D32" s="56"/>
      <c r="E32" s="37"/>
      <c r="F32" s="29"/>
      <c r="G32" s="33"/>
      <c r="H32" s="47"/>
      <c r="I32" s="47"/>
      <c r="J32" s="21"/>
      <c r="K32" s="23"/>
      <c r="L32" s="56"/>
      <c r="M32" s="56"/>
      <c r="N32" s="23"/>
      <c r="O32" s="23"/>
      <c r="P32" s="56"/>
      <c r="Q32" s="56"/>
      <c r="R32" s="23"/>
      <c r="S32" s="23"/>
      <c r="T32" s="56"/>
      <c r="U32" s="56"/>
      <c r="V32" s="23"/>
      <c r="W32" s="147"/>
      <c r="X32" s="56"/>
      <c r="Y32" s="56"/>
      <c r="Z32" s="23"/>
      <c r="AA32" s="92"/>
      <c r="AB32" s="88"/>
      <c r="AC32" s="101" t="s">
        <v>9</v>
      </c>
      <c r="AD32" s="162">
        <f>SUM(B32:AA32)</f>
        <v>100</v>
      </c>
    </row>
    <row r="33" spans="1:31" x14ac:dyDescent="0.25">
      <c r="A33" s="16"/>
      <c r="B33" s="23"/>
      <c r="C33" s="33"/>
      <c r="D33" s="56"/>
      <c r="E33" s="37"/>
      <c r="F33" s="29"/>
      <c r="G33" s="33"/>
      <c r="H33" s="47"/>
      <c r="I33" s="47"/>
      <c r="J33" s="21"/>
      <c r="K33" s="23"/>
      <c r="L33" s="56"/>
      <c r="M33" s="56"/>
      <c r="N33" s="23"/>
      <c r="O33" s="23"/>
      <c r="P33" s="56"/>
      <c r="Q33" s="56"/>
      <c r="R33" s="23"/>
      <c r="S33" s="23"/>
      <c r="T33" s="56"/>
      <c r="U33" s="56"/>
      <c r="V33" s="23"/>
      <c r="W33" s="147"/>
      <c r="X33" s="56"/>
      <c r="Y33" s="56"/>
      <c r="Z33" s="23"/>
      <c r="AA33" s="92"/>
      <c r="AB33" s="88"/>
      <c r="AC33" s="101"/>
      <c r="AD33" s="162"/>
    </row>
    <row r="34" spans="1:31" x14ac:dyDescent="0.25">
      <c r="A34" s="16" t="s">
        <v>68</v>
      </c>
      <c r="B34" s="23"/>
      <c r="C34" s="33"/>
      <c r="D34" s="56"/>
      <c r="E34" s="37"/>
      <c r="F34" s="29"/>
      <c r="G34" s="33">
        <v>470</v>
      </c>
      <c r="H34" s="47"/>
      <c r="I34" s="47"/>
      <c r="J34" s="21"/>
      <c r="K34" s="23"/>
      <c r="L34" s="56"/>
      <c r="M34" s="56"/>
      <c r="N34" s="23"/>
      <c r="O34" s="23"/>
      <c r="P34" s="56"/>
      <c r="Q34" s="56"/>
      <c r="R34" s="23"/>
      <c r="S34" s="23"/>
      <c r="T34" s="56"/>
      <c r="U34" s="56"/>
      <c r="V34" s="23"/>
      <c r="W34" s="147"/>
      <c r="X34" s="56"/>
      <c r="Y34" s="56"/>
      <c r="Z34" s="23"/>
      <c r="AA34" s="92"/>
      <c r="AB34" s="88"/>
      <c r="AC34" s="101" t="s">
        <v>68</v>
      </c>
      <c r="AD34" s="162">
        <f>SUM(B34:AA34)</f>
        <v>470</v>
      </c>
    </row>
    <row r="35" spans="1:31" x14ac:dyDescent="0.25">
      <c r="A35" s="16" t="s">
        <v>74</v>
      </c>
      <c r="B35" s="23"/>
      <c r="C35" s="33">
        <v>252</v>
      </c>
      <c r="D35" s="56"/>
      <c r="E35" s="37"/>
      <c r="F35" s="29"/>
      <c r="G35" s="33"/>
      <c r="H35" s="47"/>
      <c r="I35" s="47"/>
      <c r="J35" s="21"/>
      <c r="K35" s="83"/>
      <c r="L35" s="56"/>
      <c r="M35" s="56"/>
      <c r="N35" s="23"/>
      <c r="O35" s="23"/>
      <c r="P35" s="56"/>
      <c r="Q35" s="56"/>
      <c r="R35" s="23"/>
      <c r="S35" s="23"/>
      <c r="T35" s="56"/>
      <c r="U35" s="56"/>
      <c r="V35" s="23"/>
      <c r="X35" s="56"/>
      <c r="Y35" s="147">
        <v>87.5</v>
      </c>
      <c r="Z35" s="23"/>
      <c r="AA35" s="92"/>
      <c r="AB35" s="88"/>
      <c r="AC35" s="101" t="s">
        <v>67</v>
      </c>
      <c r="AD35" s="162">
        <f>SUM(B35:AA35)</f>
        <v>339.5</v>
      </c>
    </row>
    <row r="36" spans="1:31" s="7" customFormat="1" x14ac:dyDescent="0.25">
      <c r="A36" s="149" t="s">
        <v>63</v>
      </c>
      <c r="B36" s="147"/>
      <c r="C36" s="72">
        <v>13.2</v>
      </c>
      <c r="D36" s="150"/>
      <c r="E36" s="37"/>
      <c r="F36" s="29"/>
      <c r="G36" s="33"/>
      <c r="H36" s="47"/>
      <c r="I36" s="47"/>
      <c r="J36" s="21"/>
      <c r="K36" s="151"/>
      <c r="L36" s="152"/>
      <c r="M36" s="152"/>
      <c r="N36" s="153"/>
      <c r="O36" s="153">
        <v>1.72</v>
      </c>
      <c r="P36" s="152"/>
      <c r="Q36" s="154">
        <v>51.16</v>
      </c>
      <c r="R36" s="147"/>
      <c r="S36" s="147">
        <v>1.5</v>
      </c>
      <c r="T36" s="150"/>
      <c r="U36" s="150">
        <v>0.7</v>
      </c>
      <c r="V36" s="147"/>
      <c r="W36" s="147">
        <v>167.04</v>
      </c>
      <c r="X36" s="150"/>
      <c r="Y36" s="150"/>
      <c r="Z36" s="147"/>
      <c r="AA36" s="155"/>
      <c r="AB36" s="88"/>
      <c r="AC36" s="156" t="s">
        <v>66</v>
      </c>
      <c r="AD36" s="162">
        <f>SUM(B36:AA36)</f>
        <v>235.32</v>
      </c>
    </row>
    <row r="37" spans="1:31" s="7" customFormat="1" x14ac:dyDescent="0.25">
      <c r="A37" s="149" t="s">
        <v>75</v>
      </c>
      <c r="B37" s="147"/>
      <c r="C37" s="72">
        <v>7.98</v>
      </c>
      <c r="D37" s="150"/>
      <c r="E37" s="37">
        <v>25</v>
      </c>
      <c r="F37" s="29"/>
      <c r="G37" s="33"/>
      <c r="H37" s="47"/>
      <c r="I37" s="47"/>
      <c r="J37" s="21"/>
      <c r="K37" s="147">
        <v>68.94</v>
      </c>
      <c r="L37" s="150"/>
      <c r="M37" s="150"/>
      <c r="N37" s="147"/>
      <c r="O37" s="21">
        <v>50.92</v>
      </c>
      <c r="P37" s="150"/>
      <c r="Q37" s="47">
        <v>34.200000000000003</v>
      </c>
      <c r="R37" s="147"/>
      <c r="S37" s="147"/>
      <c r="T37" s="150"/>
      <c r="U37" s="150"/>
      <c r="V37" s="147"/>
      <c r="W37" s="147"/>
      <c r="X37" s="150"/>
      <c r="Y37" s="150">
        <v>12.5</v>
      </c>
      <c r="Z37" s="147"/>
      <c r="AA37" s="155"/>
      <c r="AB37" s="88"/>
      <c r="AC37" s="157" t="s">
        <v>73</v>
      </c>
      <c r="AD37" s="162">
        <f>SUM(C37:AA37)</f>
        <v>199.54000000000002</v>
      </c>
    </row>
    <row r="38" spans="1:31" x14ac:dyDescent="0.25">
      <c r="A38" s="10"/>
      <c r="B38" s="82"/>
      <c r="C38" s="74"/>
      <c r="D38" s="43"/>
      <c r="E38" s="38"/>
      <c r="F38" s="24"/>
      <c r="G38" s="57"/>
      <c r="H38" s="46"/>
      <c r="I38" s="46"/>
      <c r="J38" s="17"/>
      <c r="K38" s="82"/>
      <c r="L38" s="43"/>
      <c r="M38" s="43"/>
      <c r="N38" s="82"/>
      <c r="O38" s="82"/>
      <c r="P38" s="43"/>
      <c r="Q38" s="43"/>
      <c r="R38" s="82"/>
      <c r="S38" s="82"/>
      <c r="T38" s="43"/>
      <c r="U38" s="43"/>
      <c r="V38" s="82"/>
      <c r="W38" s="158"/>
      <c r="X38" s="43"/>
      <c r="Y38" s="43"/>
      <c r="Z38" s="82"/>
      <c r="AA38" s="67"/>
      <c r="AB38" s="88"/>
      <c r="AC38" s="118" t="s">
        <v>69</v>
      </c>
      <c r="AD38" s="29">
        <f>SUM(AD32:AD37)</f>
        <v>1344.36</v>
      </c>
    </row>
    <row r="39" spans="1:31" x14ac:dyDescent="0.25">
      <c r="A39" s="10" t="s">
        <v>23</v>
      </c>
      <c r="B39" s="82"/>
      <c r="C39" s="74"/>
      <c r="D39" s="43"/>
      <c r="E39" s="38"/>
      <c r="F39" s="24"/>
      <c r="G39" s="57"/>
      <c r="H39" s="46"/>
      <c r="I39" s="46"/>
      <c r="J39" s="17"/>
      <c r="K39" s="82"/>
      <c r="L39" s="43"/>
      <c r="M39" s="43"/>
      <c r="N39" s="82"/>
      <c r="O39" s="82"/>
      <c r="P39" s="43"/>
      <c r="Q39" s="43"/>
      <c r="R39" s="82"/>
      <c r="S39" s="82"/>
      <c r="T39" s="43"/>
      <c r="U39" s="43"/>
      <c r="V39" s="82"/>
      <c r="W39" s="158"/>
      <c r="X39" s="43"/>
      <c r="Y39" s="43"/>
      <c r="Z39" s="82"/>
      <c r="AA39" s="67"/>
      <c r="AB39" s="88"/>
      <c r="AD39"/>
    </row>
    <row r="40" spans="1:31" x14ac:dyDescent="0.25">
      <c r="A40" s="87"/>
      <c r="B40" s="23"/>
      <c r="C40" s="29"/>
      <c r="D40" s="56"/>
      <c r="E40" s="54"/>
      <c r="F40" s="29"/>
      <c r="G40" s="21"/>
      <c r="H40" s="47"/>
      <c r="I40" s="47"/>
      <c r="J40" s="21"/>
      <c r="K40" s="23"/>
      <c r="L40" s="56"/>
      <c r="M40" s="56"/>
      <c r="N40" s="23"/>
      <c r="O40" s="23"/>
      <c r="P40" s="56"/>
      <c r="Q40" s="56"/>
      <c r="R40" s="23"/>
      <c r="S40" s="23"/>
      <c r="T40" s="56"/>
      <c r="U40" s="56"/>
      <c r="V40" s="23"/>
      <c r="W40" s="147"/>
      <c r="X40" s="56"/>
      <c r="Y40" s="56"/>
      <c r="Z40" s="23"/>
      <c r="AA40" s="23"/>
      <c r="AB40" s="88"/>
      <c r="AC40" s="118"/>
      <c r="AD40" s="162"/>
    </row>
    <row r="41" spans="1:31" x14ac:dyDescent="0.25">
      <c r="A41" s="87"/>
      <c r="B41" s="21"/>
      <c r="C41" s="23"/>
      <c r="D41" s="54"/>
      <c r="E41" s="54"/>
      <c r="F41" s="29"/>
      <c r="G41" s="21"/>
      <c r="H41" s="47"/>
      <c r="I41" s="47"/>
      <c r="J41" s="21"/>
      <c r="K41" s="23"/>
      <c r="L41" s="56"/>
      <c r="M41" s="56"/>
      <c r="N41" s="23"/>
      <c r="O41" s="23"/>
      <c r="P41" s="56"/>
      <c r="Q41" s="56"/>
      <c r="R41" s="23"/>
      <c r="S41" s="23"/>
      <c r="T41" s="56"/>
      <c r="U41" s="56"/>
      <c r="V41" s="23"/>
      <c r="W41" s="147"/>
      <c r="X41" s="56"/>
      <c r="Y41" s="56"/>
      <c r="Z41" s="23"/>
      <c r="AA41" s="23"/>
      <c r="AB41" s="88"/>
      <c r="AC41" s="118"/>
      <c r="AD41" s="162"/>
    </row>
    <row r="42" spans="1:31" x14ac:dyDescent="0.25">
      <c r="A42" s="87"/>
      <c r="B42" s="21"/>
      <c r="C42" s="23"/>
      <c r="D42" s="127"/>
      <c r="E42" s="127"/>
      <c r="F42" s="128"/>
      <c r="G42" s="21"/>
      <c r="H42" s="47"/>
      <c r="I42" s="47"/>
      <c r="J42" s="21"/>
      <c r="K42" s="83"/>
      <c r="L42" s="129"/>
      <c r="M42" s="129"/>
      <c r="N42" s="23"/>
      <c r="O42" s="23"/>
      <c r="P42" s="56"/>
      <c r="Q42" s="56"/>
      <c r="R42" s="23"/>
      <c r="S42" s="23"/>
      <c r="T42" s="56"/>
      <c r="U42" s="56"/>
      <c r="V42" s="23"/>
      <c r="W42" s="147"/>
      <c r="X42" s="56"/>
      <c r="Y42" s="56"/>
      <c r="Z42" s="23"/>
      <c r="AA42" s="23"/>
      <c r="AB42" s="88"/>
      <c r="AC42" s="118"/>
      <c r="AD42" s="162"/>
    </row>
    <row r="43" spans="1:31" x14ac:dyDescent="0.25">
      <c r="A43" s="123" t="s">
        <v>76</v>
      </c>
      <c r="B43" s="20"/>
      <c r="C43" s="20"/>
      <c r="D43" s="55"/>
      <c r="E43" s="42"/>
      <c r="F43" s="30">
        <v>25</v>
      </c>
      <c r="G43" s="78"/>
      <c r="H43" s="49"/>
      <c r="I43" s="49"/>
      <c r="J43" s="20"/>
      <c r="K43" s="84"/>
      <c r="L43" s="126"/>
      <c r="M43" s="126"/>
      <c r="N43" s="84"/>
      <c r="O43" s="84"/>
      <c r="P43" s="66"/>
      <c r="Q43" s="66"/>
      <c r="R43" s="84"/>
      <c r="S43" s="84"/>
      <c r="T43" s="66"/>
      <c r="U43" s="66"/>
      <c r="V43" s="84"/>
      <c r="W43" s="146"/>
      <c r="X43" s="66"/>
      <c r="Y43" s="66"/>
      <c r="Z43" s="84"/>
      <c r="AA43" s="73"/>
      <c r="AB43" s="88"/>
      <c r="AC43" s="101" t="s">
        <v>26</v>
      </c>
      <c r="AD43" s="162">
        <f>SUM(B43:AA43)</f>
        <v>25</v>
      </c>
    </row>
    <row r="44" spans="1:31" x14ac:dyDescent="0.25">
      <c r="A44" s="16" t="s">
        <v>20</v>
      </c>
      <c r="B44" s="21">
        <v>100</v>
      </c>
      <c r="C44" s="33"/>
      <c r="D44" s="54"/>
      <c r="E44" s="37"/>
      <c r="F44" s="29"/>
      <c r="G44" s="33"/>
      <c r="H44" s="47">
        <v>263</v>
      </c>
      <c r="I44" s="47"/>
      <c r="J44" s="21"/>
      <c r="K44" s="23"/>
      <c r="L44" s="56"/>
      <c r="M44" s="56"/>
      <c r="N44" s="23"/>
      <c r="O44" s="23"/>
      <c r="P44" s="56"/>
      <c r="Q44" s="56"/>
      <c r="R44" s="23"/>
      <c r="S44" s="23"/>
      <c r="T44" s="56"/>
      <c r="U44" s="56"/>
      <c r="V44" s="23"/>
      <c r="W44" s="147"/>
      <c r="X44" s="56"/>
      <c r="Y44" s="56"/>
      <c r="Z44" s="23"/>
      <c r="AA44" s="92"/>
      <c r="AB44" s="88"/>
      <c r="AC44" s="101" t="s">
        <v>20</v>
      </c>
      <c r="AD44" s="162">
        <f>SUM(B44:AA44)</f>
        <v>363</v>
      </c>
    </row>
    <row r="45" spans="1:31" x14ac:dyDescent="0.25">
      <c r="A45" s="10"/>
      <c r="B45" s="17"/>
      <c r="C45" s="67"/>
      <c r="D45" s="36"/>
      <c r="E45" s="38"/>
      <c r="F45" s="24"/>
      <c r="G45" s="57"/>
      <c r="H45" s="46"/>
      <c r="I45" s="46"/>
      <c r="J45" s="17"/>
      <c r="K45" s="82"/>
      <c r="L45" s="43"/>
      <c r="M45" s="43"/>
      <c r="N45" s="82"/>
      <c r="O45" s="82"/>
      <c r="P45" s="43"/>
      <c r="Q45" s="43"/>
      <c r="R45" s="82"/>
      <c r="S45" s="82"/>
      <c r="T45" s="43"/>
      <c r="U45" s="43"/>
      <c r="V45" s="82"/>
      <c r="W45" s="158"/>
      <c r="X45" s="43"/>
      <c r="Y45" s="43"/>
      <c r="Z45" s="82"/>
      <c r="AA45" s="79"/>
      <c r="AC45" s="107" t="s">
        <v>70</v>
      </c>
      <c r="AD45" s="26">
        <f>SUM(AD43:AD44)</f>
        <v>388</v>
      </c>
    </row>
    <row r="46" spans="1:31" ht="15.75" thickBot="1" x14ac:dyDescent="0.3">
      <c r="A46" s="110" t="s">
        <v>116</v>
      </c>
      <c r="B46" s="19"/>
      <c r="C46" s="31">
        <f>SUM(B13-C32-C35-C36-C37+B42+B44+B43)</f>
        <v>996.38999999999987</v>
      </c>
      <c r="D46" s="275">
        <f>SUM(D13-E32-E35-E36-E37+D42+D44+D43)</f>
        <v>1013.72</v>
      </c>
      <c r="E46" s="279"/>
      <c r="F46" s="275">
        <f>SUM(F13-G24-G32-G33-G34-G35-G36-G37+F40+F41+F42+F43+F44+F45)</f>
        <v>697.13999999999987</v>
      </c>
      <c r="G46" s="279"/>
      <c r="H46" s="277">
        <f>SUM(H13-I24-I32-I33-I34-I35-I36-I37+H40+H41+H42+H43+H44+H45)</f>
        <v>1308.9000000000001</v>
      </c>
      <c r="I46" s="283"/>
      <c r="J46" s="275">
        <f>SUM(J13-K24-K32-K33-K34-K35-K36-K37+J40+J41+J42+J43+J44+J45)</f>
        <v>1000.77</v>
      </c>
      <c r="K46" s="276"/>
      <c r="L46" s="277">
        <f>SUM(L13-M24-M32-M33-M34-M35-M36-M37+L40+L41+L42+L43+L44+L45)</f>
        <v>1069.71</v>
      </c>
      <c r="M46" s="283"/>
      <c r="N46" s="275">
        <f>SUM(N13-O24-O32-O33-O34-O35-O36-O37+N40+N41+N42+N43+N44+N45)</f>
        <v>1065.99</v>
      </c>
      <c r="O46" s="276"/>
      <c r="P46" s="277">
        <f>SUM(P13-Q24-Q32-Q33-Q34-Q35-Q36-Q37+P40+P41+P42+P43+P44+P45)</f>
        <v>1010.7799999999997</v>
      </c>
      <c r="Q46" s="278"/>
      <c r="R46" s="275">
        <f>SUM(R13-S24-S32-S33-S34-S35-S36-S37+R40+R41+R42+R43+R44+R45)</f>
        <v>1084.1599999999999</v>
      </c>
      <c r="S46" s="279"/>
      <c r="T46" s="277">
        <f>SUM(T13-U24-U32-U33-U34-U35-U36-U37+T40+T41+T42+T43+T44+T45)</f>
        <v>1100.4100000000001</v>
      </c>
      <c r="U46" s="278"/>
      <c r="V46" s="275">
        <f>SUM(V13-W24-W32-W33-W34-Y35-W36-W37+V40+V41+V42+V43+V44+V45)</f>
        <v>939.45</v>
      </c>
      <c r="W46" s="279"/>
      <c r="X46" s="275">
        <f>SUM(X13-Y24-Y32-Y33-Y34-AA35-Y36-Y37+X40+X41+X42+X43+X44+X45)</f>
        <v>979.8</v>
      </c>
      <c r="Y46" s="279"/>
      <c r="Z46" s="275">
        <f>SUM(Z13-AA24-AA32-AA33-AA34-AA35-AA36-AA37+Z40+Z41+Z42+Z43+Z44+Z45)</f>
        <v>1036.48</v>
      </c>
      <c r="AA46" s="279"/>
      <c r="AB46" s="91"/>
      <c r="AC46" s="108" t="s">
        <v>78</v>
      </c>
      <c r="AD46" s="29">
        <f>$Z$46</f>
        <v>1036.48</v>
      </c>
      <c r="AE46" s="5"/>
    </row>
    <row r="47" spans="1:31" x14ac:dyDescent="0.25">
      <c r="A47" s="111" t="s">
        <v>52</v>
      </c>
      <c r="B47" s="58">
        <v>1000</v>
      </c>
      <c r="C47" s="59">
        <v>1000</v>
      </c>
      <c r="D47" s="60"/>
      <c r="E47" s="59">
        <v>1000</v>
      </c>
      <c r="F47" s="58"/>
      <c r="G47" s="59">
        <v>1000</v>
      </c>
      <c r="H47" s="58"/>
      <c r="I47" s="58">
        <v>1000</v>
      </c>
      <c r="J47" s="58"/>
      <c r="K47" s="58">
        <v>1000</v>
      </c>
      <c r="L47" s="58">
        <v>1000</v>
      </c>
      <c r="M47" s="58">
        <v>1000</v>
      </c>
      <c r="N47" s="58">
        <v>1000</v>
      </c>
      <c r="O47" s="58">
        <v>500</v>
      </c>
      <c r="P47" s="58">
        <v>1000</v>
      </c>
      <c r="Q47" s="58">
        <v>500</v>
      </c>
      <c r="R47" s="58">
        <v>500</v>
      </c>
      <c r="S47" s="58">
        <v>500</v>
      </c>
      <c r="T47" s="58">
        <v>500</v>
      </c>
      <c r="U47" s="58">
        <v>500</v>
      </c>
      <c r="V47" s="58">
        <v>500</v>
      </c>
      <c r="W47" s="58">
        <v>500</v>
      </c>
      <c r="X47" s="58">
        <v>500</v>
      </c>
      <c r="Y47" s="58">
        <v>500</v>
      </c>
      <c r="Z47" s="58">
        <v>500</v>
      </c>
      <c r="AA47" s="58">
        <v>500</v>
      </c>
      <c r="AB47" s="2"/>
      <c r="AC47" s="109" t="s">
        <v>25</v>
      </c>
      <c r="AD47" s="163">
        <v>500</v>
      </c>
    </row>
    <row r="48" spans="1:31" s="6" customFormat="1" ht="15.75" thickBot="1" x14ac:dyDescent="0.3">
      <c r="A48" s="119" t="s">
        <v>24</v>
      </c>
      <c r="B48" s="120"/>
      <c r="C48" s="120">
        <f>SUM(C46-L47)</f>
        <v>-3.6100000000001273</v>
      </c>
      <c r="D48" s="121"/>
      <c r="E48" s="121">
        <f>SUM(D46-E47)</f>
        <v>13.720000000000027</v>
      </c>
      <c r="F48" s="120"/>
      <c r="G48" s="120">
        <f>SUM(F46-G47)</f>
        <v>-302.86000000000013</v>
      </c>
      <c r="H48" s="120">
        <f t="shared" ref="H48:I48" si="12">SUM(G46-H47)</f>
        <v>0</v>
      </c>
      <c r="I48" s="120">
        <f t="shared" si="12"/>
        <v>308.90000000000009</v>
      </c>
      <c r="J48" s="120">
        <f t="shared" ref="J48" si="13">SUM(I46-J47)</f>
        <v>0</v>
      </c>
      <c r="K48" s="120">
        <f t="shared" ref="K48" si="14">SUM(J46-K47)</f>
        <v>0.76999999999998181</v>
      </c>
      <c r="L48" s="120"/>
      <c r="M48" s="120">
        <f>SUM(L46-M47)</f>
        <v>69.710000000000036</v>
      </c>
      <c r="N48" s="120"/>
      <c r="O48" s="120">
        <f>SUM(N46-O47)</f>
        <v>565.99</v>
      </c>
      <c r="P48" s="120"/>
      <c r="Q48" s="120">
        <f>SUM(P46-Q47)</f>
        <v>510.77999999999975</v>
      </c>
      <c r="R48" s="120"/>
      <c r="S48" s="120">
        <f>SUM(R46-S47)</f>
        <v>584.15999999999985</v>
      </c>
      <c r="T48" s="120"/>
      <c r="U48" s="120">
        <f t="shared" ref="U48" si="15">SUM(T46-U47)</f>
        <v>600.41000000000008</v>
      </c>
      <c r="V48" s="120"/>
      <c r="W48" s="120">
        <f t="shared" ref="W48" si="16">SUM(V46-W47)</f>
        <v>439.45000000000005</v>
      </c>
      <c r="X48" s="120"/>
      <c r="Y48" s="120">
        <f>SUM(X46-Y47)</f>
        <v>479.79999999999995</v>
      </c>
      <c r="Z48" s="120"/>
      <c r="AA48" s="120">
        <f t="shared" ref="AA48" si="17">SUM(Z46-AA47)</f>
        <v>536.48</v>
      </c>
      <c r="AB48" s="5"/>
      <c r="AC48" s="122" t="s">
        <v>24</v>
      </c>
      <c r="AD48" s="29">
        <f>$AA$48</f>
        <v>536.48</v>
      </c>
    </row>
    <row r="51" spans="1:30" x14ac:dyDescent="0.25">
      <c r="A51" s="135"/>
      <c r="B51" s="2"/>
      <c r="C51" s="135"/>
      <c r="D51" s="140"/>
      <c r="E51" s="140"/>
      <c r="AB51"/>
      <c r="AD51" s="164"/>
    </row>
    <row r="52" spans="1:30" x14ac:dyDescent="0.25">
      <c r="A52" s="134" t="s">
        <v>58</v>
      </c>
      <c r="B52" s="2"/>
      <c r="C52" s="140"/>
      <c r="D52" s="140"/>
      <c r="E52" s="140"/>
      <c r="AB52"/>
      <c r="AD52" s="164"/>
    </row>
    <row r="53" spans="1:30" x14ac:dyDescent="0.25">
      <c r="A53" s="135"/>
      <c r="B53" s="2"/>
      <c r="C53" s="140"/>
      <c r="D53" s="140"/>
      <c r="E53" s="140"/>
      <c r="AB53"/>
      <c r="AD53" s="164"/>
    </row>
    <row r="54" spans="1:30" x14ac:dyDescent="0.25">
      <c r="A54" s="135" t="s">
        <v>46</v>
      </c>
      <c r="B54" s="2">
        <v>217</v>
      </c>
      <c r="C54" s="140"/>
      <c r="D54" s="140"/>
      <c r="E54" s="140"/>
      <c r="AB54"/>
      <c r="AD54" s="164"/>
    </row>
    <row r="55" spans="1:30" x14ac:dyDescent="0.25">
      <c r="A55" s="135" t="s">
        <v>61</v>
      </c>
      <c r="B55" s="2">
        <v>17</v>
      </c>
      <c r="C55" s="140"/>
      <c r="D55" s="140"/>
      <c r="E55" s="140"/>
      <c r="AB55"/>
      <c r="AD55" s="164"/>
    </row>
    <row r="56" spans="1:30" x14ac:dyDescent="0.25">
      <c r="A56" s="135" t="s">
        <v>47</v>
      </c>
      <c r="B56" s="2">
        <v>176</v>
      </c>
      <c r="C56" s="140">
        <f>SUM(B56/3)</f>
        <v>58.666666666666664</v>
      </c>
      <c r="D56" s="141" t="s">
        <v>60</v>
      </c>
      <c r="E56" s="140"/>
      <c r="N56" s="7"/>
      <c r="O56" s="7"/>
      <c r="AB56"/>
      <c r="AD56" s="164"/>
    </row>
    <row r="57" spans="1:30" x14ac:dyDescent="0.25">
      <c r="A57" s="135" t="s">
        <v>48</v>
      </c>
      <c r="B57" s="2">
        <v>60</v>
      </c>
      <c r="C57" s="140"/>
      <c r="D57" s="140"/>
      <c r="E57" s="140"/>
      <c r="N57" s="7"/>
      <c r="O57" s="7"/>
      <c r="AB57"/>
      <c r="AD57" s="164"/>
    </row>
    <row r="58" spans="1:30" x14ac:dyDescent="0.25">
      <c r="A58" s="135"/>
      <c r="B58" s="2"/>
      <c r="C58" s="140"/>
      <c r="D58" s="140"/>
      <c r="E58" s="140"/>
      <c r="N58" s="7"/>
      <c r="O58" s="7"/>
      <c r="AB58"/>
      <c r="AD58" s="164"/>
    </row>
    <row r="59" spans="1:30" x14ac:dyDescent="0.25">
      <c r="A59" s="135"/>
      <c r="B59" s="2">
        <f>SUM(B54:B57)</f>
        <v>470</v>
      </c>
      <c r="C59" s="140"/>
      <c r="D59" s="140"/>
      <c r="E59" s="140"/>
      <c r="N59" s="7"/>
      <c r="O59" s="7"/>
      <c r="AB59"/>
      <c r="AD59" s="164"/>
    </row>
    <row r="60" spans="1:30" x14ac:dyDescent="0.25">
      <c r="A60" s="134" t="s">
        <v>59</v>
      </c>
      <c r="B60" s="2">
        <f>$G$48</f>
        <v>-302.86000000000013</v>
      </c>
      <c r="C60" s="140">
        <v>263</v>
      </c>
      <c r="D60" s="140" t="s">
        <v>62</v>
      </c>
      <c r="E60" s="140"/>
      <c r="N60" s="7"/>
      <c r="O60" s="7"/>
      <c r="AB60"/>
      <c r="AD60" s="164"/>
    </row>
    <row r="61" spans="1:30" x14ac:dyDescent="0.25">
      <c r="N61" s="7"/>
      <c r="O61" s="7"/>
      <c r="AB61"/>
      <c r="AD61" s="164"/>
    </row>
    <row r="62" spans="1:30" x14ac:dyDescent="0.25">
      <c r="N62" s="7"/>
      <c r="O62" s="7"/>
      <c r="AB62"/>
      <c r="AD62" s="164"/>
    </row>
    <row r="63" spans="1:30" x14ac:dyDescent="0.25">
      <c r="N63" s="7"/>
      <c r="O63" s="7"/>
      <c r="AB63"/>
      <c r="AD63" s="164"/>
    </row>
    <row r="64" spans="1:30" x14ac:dyDescent="0.25">
      <c r="N64" s="1"/>
      <c r="O64" s="1"/>
      <c r="AB64"/>
      <c r="AD64" s="164"/>
    </row>
    <row r="71" spans="1:30" x14ac:dyDescent="0.25">
      <c r="A71" s="134" t="s">
        <v>45</v>
      </c>
      <c r="B71" s="2"/>
      <c r="D71"/>
      <c r="E71"/>
      <c r="F71"/>
      <c r="I71"/>
      <c r="J71"/>
      <c r="AB71"/>
      <c r="AD71" s="164"/>
    </row>
    <row r="72" spans="1:30" x14ac:dyDescent="0.25">
      <c r="A72" s="135"/>
      <c r="B72" s="2"/>
      <c r="D72"/>
      <c r="E72"/>
      <c r="F72"/>
      <c r="I72"/>
      <c r="J72"/>
      <c r="AB72"/>
      <c r="AD72" s="164"/>
    </row>
    <row r="73" spans="1:30" x14ac:dyDescent="0.25">
      <c r="A73" s="135" t="s">
        <v>16</v>
      </c>
      <c r="B73" s="2">
        <v>71.599999999999994</v>
      </c>
      <c r="D73"/>
      <c r="E73"/>
      <c r="F73"/>
      <c r="I73"/>
      <c r="J73"/>
      <c r="AB73"/>
      <c r="AD73" s="164"/>
    </row>
    <row r="74" spans="1:30" x14ac:dyDescent="0.25">
      <c r="A74" s="135" t="s">
        <v>12</v>
      </c>
      <c r="B74" s="2">
        <v>116</v>
      </c>
      <c r="D74"/>
      <c r="E74"/>
      <c r="F74"/>
      <c r="I74"/>
      <c r="J74"/>
      <c r="AB74"/>
      <c r="AD74" s="164"/>
    </row>
    <row r="75" spans="1:30" x14ac:dyDescent="0.25">
      <c r="A75" s="135" t="s">
        <v>13</v>
      </c>
      <c r="B75" s="2">
        <v>60</v>
      </c>
      <c r="D75"/>
      <c r="E75"/>
      <c r="F75"/>
      <c r="I75"/>
      <c r="J75"/>
      <c r="AB75"/>
      <c r="AD75" s="164"/>
    </row>
    <row r="76" spans="1:30" x14ac:dyDescent="0.25">
      <c r="A76" s="135" t="s">
        <v>14</v>
      </c>
      <c r="B76" s="2">
        <v>13.2</v>
      </c>
      <c r="D76"/>
      <c r="E76"/>
      <c r="F76"/>
      <c r="I76"/>
      <c r="J76"/>
      <c r="AB76"/>
      <c r="AD76" s="164"/>
    </row>
    <row r="77" spans="1:30" x14ac:dyDescent="0.25">
      <c r="A77" s="135" t="s">
        <v>17</v>
      </c>
      <c r="B77" s="2">
        <v>7.98</v>
      </c>
      <c r="D77"/>
      <c r="E77"/>
      <c r="F77"/>
      <c r="I77"/>
      <c r="J77"/>
      <c r="AB77"/>
      <c r="AD77" s="164"/>
    </row>
    <row r="78" spans="1:30" x14ac:dyDescent="0.25">
      <c r="A78" s="135"/>
      <c r="B78" s="2"/>
      <c r="D78"/>
      <c r="E78"/>
      <c r="F78"/>
      <c r="I78"/>
      <c r="J78"/>
      <c r="AB78"/>
      <c r="AD78" s="164"/>
    </row>
    <row r="79" spans="1:30" x14ac:dyDescent="0.25">
      <c r="A79" s="134" t="s">
        <v>15</v>
      </c>
      <c r="B79" s="2">
        <f>SUM(B73:B77)</f>
        <v>268.78000000000003</v>
      </c>
      <c r="D79"/>
      <c r="E79"/>
      <c r="F79"/>
      <c r="I79"/>
      <c r="J79"/>
      <c r="AB79"/>
      <c r="AD79" s="164"/>
    </row>
    <row r="80" spans="1:30" x14ac:dyDescent="0.25">
      <c r="A80" s="135" t="s">
        <v>21</v>
      </c>
      <c r="B80" s="2">
        <v>268.77999999999997</v>
      </c>
      <c r="D80"/>
      <c r="E80"/>
      <c r="F80"/>
      <c r="I80"/>
      <c r="J80"/>
      <c r="AB80"/>
      <c r="AD80" s="164"/>
    </row>
    <row r="81" spans="1:30" x14ac:dyDescent="0.25">
      <c r="A81" s="135" t="s">
        <v>22</v>
      </c>
      <c r="B81" s="2">
        <f>SUM(B79-B80)</f>
        <v>5.6843418860808015E-14</v>
      </c>
      <c r="D81"/>
      <c r="E81"/>
      <c r="F81"/>
      <c r="I81"/>
      <c r="J81"/>
      <c r="AB81"/>
      <c r="AD81" s="164"/>
    </row>
  </sheetData>
  <mergeCells count="64">
    <mergeCell ref="D5:E5"/>
    <mergeCell ref="B5:C5"/>
    <mergeCell ref="P8:Q8"/>
    <mergeCell ref="F8:G8"/>
    <mergeCell ref="X5:Y5"/>
    <mergeCell ref="J5:K5"/>
    <mergeCell ref="L5:M5"/>
    <mergeCell ref="N5:O5"/>
    <mergeCell ref="H5:I5"/>
    <mergeCell ref="F5:G5"/>
    <mergeCell ref="J8:K8"/>
    <mergeCell ref="D8:E8"/>
    <mergeCell ref="H8:I8"/>
    <mergeCell ref="L8:M8"/>
    <mergeCell ref="N8:O8"/>
    <mergeCell ref="R8:S8"/>
    <mergeCell ref="Z5:AA5"/>
    <mergeCell ref="P5:Q5"/>
    <mergeCell ref="R5:S5"/>
    <mergeCell ref="T5:U5"/>
    <mergeCell ref="V5:W5"/>
    <mergeCell ref="D46:E46"/>
    <mergeCell ref="F46:G46"/>
    <mergeCell ref="H46:I46"/>
    <mergeCell ref="J46:K46"/>
    <mergeCell ref="L46:M46"/>
    <mergeCell ref="T8:U8"/>
    <mergeCell ref="V8:W8"/>
    <mergeCell ref="X8:Y8"/>
    <mergeCell ref="Z8:AA8"/>
    <mergeCell ref="Z46:AA46"/>
    <mergeCell ref="X46:Y46"/>
    <mergeCell ref="Z10:AA10"/>
    <mergeCell ref="V10:W10"/>
    <mergeCell ref="X10:Y10"/>
    <mergeCell ref="N46:O46"/>
    <mergeCell ref="P46:Q46"/>
    <mergeCell ref="R46:S46"/>
    <mergeCell ref="T46:U46"/>
    <mergeCell ref="V46:W46"/>
    <mergeCell ref="Z7:AA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P10:Q10"/>
    <mergeCell ref="R10:S10"/>
    <mergeCell ref="T10:U10"/>
    <mergeCell ref="N10:O10"/>
    <mergeCell ref="H10:I10"/>
    <mergeCell ref="J10:K10"/>
    <mergeCell ref="L10:M10"/>
    <mergeCell ref="B7:C7"/>
    <mergeCell ref="B8:C8"/>
    <mergeCell ref="B10:C10"/>
    <mergeCell ref="D10:E10"/>
    <mergeCell ref="F10:G10"/>
  </mergeCells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AE137"/>
  <sheetViews>
    <sheetView windowProtection="1" showGridLines="0" showZeros="0" topLeftCell="A28" zoomScale="69" zoomScaleNormal="69" zoomScalePageLayoutView="80" workbookViewId="0">
      <selection activeCell="G34" sqref="G34"/>
    </sheetView>
  </sheetViews>
  <sheetFormatPr defaultColWidth="8.85546875" defaultRowHeight="15" x14ac:dyDescent="0.25"/>
  <cols>
    <col min="1" max="1" width="38" customWidth="1"/>
    <col min="2" max="2" width="12.42578125" style="1" customWidth="1"/>
    <col min="3" max="3" width="15.28515625" customWidth="1"/>
    <col min="4" max="4" width="12.7109375" style="35" customWidth="1"/>
    <col min="5" max="5" width="13.42578125" style="35" customWidth="1"/>
    <col min="6" max="6" width="13.140625" style="35" customWidth="1"/>
    <col min="7" max="7" width="10.7109375" bestFit="1" customWidth="1"/>
    <col min="8" max="8" width="13" customWidth="1"/>
    <col min="9" max="10" width="11.42578125" style="1" customWidth="1"/>
    <col min="11" max="11" width="14.7109375" customWidth="1"/>
    <col min="12" max="12" width="13" customWidth="1"/>
    <col min="13" max="13" width="12" customWidth="1"/>
    <col min="14" max="14" width="13" customWidth="1"/>
    <col min="15" max="15" width="13.28515625" customWidth="1"/>
    <col min="16" max="16" width="14.7109375" customWidth="1"/>
    <col min="17" max="17" width="12.140625" customWidth="1"/>
    <col min="18" max="18" width="13.42578125" customWidth="1"/>
    <col min="19" max="19" width="12.140625" customWidth="1"/>
    <col min="20" max="20" width="13.140625" customWidth="1"/>
    <col min="21" max="21" width="12.85546875" customWidth="1"/>
    <col min="22" max="24" width="13" customWidth="1"/>
    <col min="25" max="25" width="12" customWidth="1"/>
    <col min="26" max="26" width="12.140625" customWidth="1"/>
    <col min="27" max="27" width="14.28515625" customWidth="1"/>
    <col min="28" max="28" width="2.7109375" style="7" customWidth="1"/>
    <col min="29" max="29" width="46.42578125" customWidth="1"/>
    <col min="30" max="30" width="17.85546875" style="142" customWidth="1"/>
  </cols>
  <sheetData>
    <row r="2" spans="1:30" x14ac:dyDescent="0.25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30" x14ac:dyDescent="0.25">
      <c r="A3" s="167" t="s">
        <v>81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115"/>
      <c r="AC3" s="93" t="s">
        <v>101</v>
      </c>
      <c r="AD3" s="143"/>
    </row>
    <row r="4" spans="1:30" x14ac:dyDescent="0.25">
      <c r="A4" s="3"/>
      <c r="B4" s="6"/>
      <c r="C4" s="6"/>
      <c r="G4" s="6"/>
      <c r="H4" s="5"/>
      <c r="I4" s="5"/>
      <c r="J4" s="34"/>
      <c r="K4" s="6"/>
      <c r="L4" s="6"/>
      <c r="M4" s="6"/>
      <c r="AB4" s="88"/>
      <c r="AC4" s="11"/>
      <c r="AD4" s="143"/>
    </row>
    <row r="5" spans="1:30" s="12" customFormat="1" x14ac:dyDescent="0.25">
      <c r="A5" s="118" t="s">
        <v>65</v>
      </c>
      <c r="B5" s="272"/>
      <c r="C5" s="290"/>
      <c r="D5" s="286"/>
      <c r="E5" s="289"/>
      <c r="F5" s="284">
        <v>43884</v>
      </c>
      <c r="G5" s="288"/>
      <c r="H5" s="286">
        <v>43919</v>
      </c>
      <c r="I5" s="287"/>
      <c r="J5" s="284">
        <v>43947</v>
      </c>
      <c r="K5" s="288"/>
      <c r="L5" s="286">
        <v>43977</v>
      </c>
      <c r="M5" s="287"/>
      <c r="N5" s="284">
        <v>44007</v>
      </c>
      <c r="O5" s="288"/>
      <c r="P5" s="286">
        <v>44042</v>
      </c>
      <c r="Q5" s="287"/>
      <c r="R5" s="284">
        <v>44071</v>
      </c>
      <c r="S5" s="288"/>
      <c r="T5" s="286">
        <v>44102</v>
      </c>
      <c r="U5" s="287"/>
      <c r="V5" s="284">
        <v>44130</v>
      </c>
      <c r="W5" s="288"/>
      <c r="X5" s="286">
        <v>44163</v>
      </c>
      <c r="Y5" s="287"/>
      <c r="Z5" s="284">
        <v>44194</v>
      </c>
      <c r="AA5" s="285"/>
      <c r="AB5" s="46"/>
      <c r="AC5" s="94" t="s">
        <v>18</v>
      </c>
      <c r="AD5" s="144"/>
    </row>
    <row r="6" spans="1:30" x14ac:dyDescent="0.25">
      <c r="A6" s="43"/>
      <c r="B6" s="17"/>
      <c r="C6" s="67"/>
      <c r="D6" s="40"/>
      <c r="E6" s="114"/>
      <c r="F6" s="40"/>
      <c r="G6" s="114"/>
      <c r="H6" s="40"/>
      <c r="I6" s="114"/>
      <c r="J6" s="40"/>
      <c r="K6" s="114"/>
      <c r="L6" s="40"/>
      <c r="M6" s="114"/>
      <c r="N6" s="40"/>
      <c r="O6" s="114"/>
      <c r="P6" s="40"/>
      <c r="Q6" s="114"/>
      <c r="R6" s="40"/>
      <c r="S6" s="114"/>
      <c r="T6" s="40"/>
      <c r="U6" s="114"/>
      <c r="V6" s="40"/>
      <c r="W6" s="114"/>
      <c r="X6" s="40"/>
      <c r="Y6" s="114"/>
      <c r="Z6" s="40"/>
      <c r="AA6" s="114"/>
      <c r="AB6" s="88"/>
      <c r="AC6" s="11"/>
      <c r="AD6" s="143"/>
    </row>
    <row r="7" spans="1:30" x14ac:dyDescent="0.25">
      <c r="A7" s="43"/>
      <c r="B7" s="266" t="s">
        <v>83</v>
      </c>
      <c r="C7" s="267"/>
      <c r="D7" s="266" t="s">
        <v>27</v>
      </c>
      <c r="E7" s="267"/>
      <c r="F7" s="272" t="s">
        <v>28</v>
      </c>
      <c r="G7" s="274"/>
      <c r="H7" s="266" t="s">
        <v>29</v>
      </c>
      <c r="I7" s="267"/>
      <c r="J7" s="272" t="s">
        <v>49</v>
      </c>
      <c r="K7" s="274" t="s">
        <v>30</v>
      </c>
      <c r="L7" s="266" t="s">
        <v>31</v>
      </c>
      <c r="M7" s="267"/>
      <c r="N7" s="272" t="s">
        <v>32</v>
      </c>
      <c r="O7" s="274"/>
      <c r="P7" s="266" t="s">
        <v>33</v>
      </c>
      <c r="Q7" s="267"/>
      <c r="R7" s="272" t="s">
        <v>34</v>
      </c>
      <c r="S7" s="274"/>
      <c r="T7" s="266" t="s">
        <v>35</v>
      </c>
      <c r="U7" s="267"/>
      <c r="V7" s="272" t="s">
        <v>36</v>
      </c>
      <c r="W7" s="274"/>
      <c r="X7" s="266" t="s">
        <v>37</v>
      </c>
      <c r="Y7" s="267"/>
      <c r="Z7" s="272" t="s">
        <v>38</v>
      </c>
      <c r="AA7" s="273"/>
      <c r="AB7" s="89"/>
      <c r="AC7" s="11"/>
      <c r="AD7" s="143"/>
    </row>
    <row r="8" spans="1:30" ht="15.75" thickBot="1" x14ac:dyDescent="0.3">
      <c r="A8" s="85" t="s">
        <v>19</v>
      </c>
      <c r="B8" s="268">
        <f>'2019'!$AD$8</f>
        <v>979.8</v>
      </c>
      <c r="C8" s="269"/>
      <c r="D8" s="268"/>
      <c r="E8" s="269"/>
      <c r="F8" s="291">
        <f>'2020'!$C$47</f>
        <v>1036.48</v>
      </c>
      <c r="G8" s="292"/>
      <c r="H8" s="268"/>
      <c r="I8" s="269"/>
      <c r="J8" s="275">
        <f>$F$47</f>
        <v>1025.02</v>
      </c>
      <c r="K8" s="276"/>
      <c r="L8" s="280">
        <v>838.4799999999999</v>
      </c>
      <c r="M8" s="281"/>
      <c r="N8" s="280">
        <f>'2020'!$L$47</f>
        <v>992.68</v>
      </c>
      <c r="O8" s="281"/>
      <c r="P8" s="270">
        <f>'2020'!$N$47</f>
        <v>1199.8600000000001</v>
      </c>
      <c r="Q8" s="282"/>
      <c r="R8" s="270">
        <f>'2020'!$P$47</f>
        <v>1237.04</v>
      </c>
      <c r="S8" s="282"/>
      <c r="T8" s="270">
        <f>'2020'!$R$47</f>
        <v>1317.52</v>
      </c>
      <c r="U8" s="282"/>
      <c r="V8" s="275">
        <f>'2020'!$T$47</f>
        <v>1061.21</v>
      </c>
      <c r="W8" s="279"/>
      <c r="X8" s="295">
        <f>'2020'!$V$47</f>
        <v>935.08999999999992</v>
      </c>
      <c r="Y8" s="296"/>
      <c r="Z8" s="270">
        <f>'2020'!$X$47</f>
        <v>1016.16</v>
      </c>
      <c r="AA8" s="282"/>
      <c r="AB8" s="46"/>
      <c r="AC8" s="95" t="s">
        <v>97</v>
      </c>
      <c r="AD8" s="21">
        <v>979.8</v>
      </c>
    </row>
    <row r="9" spans="1:30" s="6" customFormat="1" x14ac:dyDescent="0.25">
      <c r="A9" s="63"/>
      <c r="B9" s="124" t="s">
        <v>39</v>
      </c>
      <c r="C9" s="117" t="s">
        <v>40</v>
      </c>
      <c r="D9" s="50" t="s">
        <v>39</v>
      </c>
      <c r="E9" s="125" t="s">
        <v>40</v>
      </c>
      <c r="F9" s="124" t="s">
        <v>39</v>
      </c>
      <c r="G9" s="117" t="s">
        <v>40</v>
      </c>
      <c r="H9" s="50" t="s">
        <v>39</v>
      </c>
      <c r="I9" s="125" t="s">
        <v>40</v>
      </c>
      <c r="J9" s="117" t="s">
        <v>39</v>
      </c>
      <c r="K9" s="124" t="s">
        <v>40</v>
      </c>
      <c r="L9" s="50" t="s">
        <v>39</v>
      </c>
      <c r="M9" s="125" t="s">
        <v>40</v>
      </c>
      <c r="N9" s="124" t="s">
        <v>39</v>
      </c>
      <c r="O9" s="117" t="s">
        <v>40</v>
      </c>
      <c r="P9" s="50" t="s">
        <v>39</v>
      </c>
      <c r="Q9" s="125" t="s">
        <v>40</v>
      </c>
      <c r="R9" s="124" t="s">
        <v>39</v>
      </c>
      <c r="S9" s="117" t="s">
        <v>40</v>
      </c>
      <c r="T9" s="50" t="s">
        <v>39</v>
      </c>
      <c r="U9" s="125" t="s">
        <v>40</v>
      </c>
      <c r="V9" s="124" t="s">
        <v>39</v>
      </c>
      <c r="W9" s="117" t="s">
        <v>40</v>
      </c>
      <c r="X9" s="50" t="s">
        <v>39</v>
      </c>
      <c r="Y9" s="125" t="s">
        <v>40</v>
      </c>
      <c r="Z9" s="124" t="s">
        <v>39</v>
      </c>
      <c r="AA9" s="117" t="s">
        <v>40</v>
      </c>
      <c r="AB9" s="89"/>
      <c r="AC9" s="4"/>
      <c r="AD9" s="145"/>
    </row>
    <row r="10" spans="1:30" ht="15.75" thickBot="1" x14ac:dyDescent="0.3">
      <c r="A10" s="86" t="s">
        <v>53</v>
      </c>
      <c r="B10" s="270"/>
      <c r="C10" s="271"/>
      <c r="D10" s="270"/>
      <c r="E10" s="271"/>
      <c r="F10" s="270"/>
      <c r="G10" s="271"/>
      <c r="H10" s="270"/>
      <c r="I10" s="271"/>
      <c r="J10" s="270"/>
      <c r="K10" s="271"/>
      <c r="L10" s="270"/>
      <c r="M10" s="271"/>
      <c r="N10" s="270"/>
      <c r="O10" s="271"/>
      <c r="P10" s="270"/>
      <c r="Q10" s="271"/>
      <c r="R10" s="270"/>
      <c r="S10" s="271"/>
      <c r="T10" s="270"/>
      <c r="U10" s="271"/>
      <c r="V10" s="270"/>
      <c r="W10" s="271"/>
      <c r="X10" s="270"/>
      <c r="Y10" s="271"/>
      <c r="Z10" s="270"/>
      <c r="AA10" s="271"/>
      <c r="AB10" s="88"/>
      <c r="AC10" s="100" t="s">
        <v>102</v>
      </c>
      <c r="AD10" s="143"/>
    </row>
    <row r="11" spans="1:30" x14ac:dyDescent="0.25">
      <c r="A11" s="112" t="s">
        <v>1</v>
      </c>
      <c r="B11" s="18">
        <f>'2019'!AD11</f>
        <v>671.96</v>
      </c>
      <c r="C11" s="69"/>
      <c r="D11" s="52"/>
      <c r="E11" s="40"/>
      <c r="F11" s="26">
        <v>769.47</v>
      </c>
      <c r="G11" s="76"/>
      <c r="H11" s="45">
        <v>721.93</v>
      </c>
      <c r="I11" s="45"/>
      <c r="J11" s="18">
        <v>537.38</v>
      </c>
      <c r="K11" s="18"/>
      <c r="L11" s="138">
        <v>555.28</v>
      </c>
      <c r="M11" s="45"/>
      <c r="N11" s="18">
        <v>743.64</v>
      </c>
      <c r="O11" s="18" t="s">
        <v>89</v>
      </c>
      <c r="P11" s="137">
        <v>769.19</v>
      </c>
      <c r="Q11" s="47"/>
      <c r="R11" s="17">
        <v>825.15</v>
      </c>
      <c r="S11" s="17"/>
      <c r="T11" s="46">
        <v>780.18</v>
      </c>
      <c r="U11" s="46"/>
      <c r="V11" s="17">
        <v>820.29</v>
      </c>
      <c r="W11" s="173" t="s">
        <v>89</v>
      </c>
      <c r="X11" s="46">
        <v>437.2</v>
      </c>
      <c r="Y11" s="46"/>
      <c r="Z11" s="17">
        <v>529</v>
      </c>
      <c r="AA11" s="17">
        <f>SUM(Z11-X11)</f>
        <v>91.800000000000011</v>
      </c>
      <c r="AB11" s="46"/>
      <c r="AC11" s="97" t="s">
        <v>1</v>
      </c>
      <c r="AD11" s="147">
        <f>$Z$11</f>
        <v>529</v>
      </c>
    </row>
    <row r="12" spans="1:30" x14ac:dyDescent="0.25">
      <c r="A12" s="112" t="s">
        <v>2</v>
      </c>
      <c r="B12" s="17">
        <f>'2019'!AD12</f>
        <v>364.52</v>
      </c>
      <c r="C12" s="68"/>
      <c r="D12" s="36"/>
      <c r="E12" s="38"/>
      <c r="F12" s="24">
        <v>385.55</v>
      </c>
      <c r="G12" s="57"/>
      <c r="H12" s="24">
        <v>398.55</v>
      </c>
      <c r="I12" s="46"/>
      <c r="J12" s="17">
        <v>418.44</v>
      </c>
      <c r="K12" s="17"/>
      <c r="L12" s="136">
        <v>438.55</v>
      </c>
      <c r="M12" s="46"/>
      <c r="N12" s="17">
        <v>460.55</v>
      </c>
      <c r="O12" s="17" t="s">
        <v>90</v>
      </c>
      <c r="P12" s="137">
        <v>484.55</v>
      </c>
      <c r="Q12" s="46"/>
      <c r="R12" s="18">
        <v>495.55</v>
      </c>
      <c r="S12" s="18"/>
      <c r="T12" s="45">
        <v>519.54999999999995</v>
      </c>
      <c r="U12" s="45"/>
      <c r="V12" s="18">
        <v>554.54999999999995</v>
      </c>
      <c r="W12" s="174" t="s">
        <v>90</v>
      </c>
      <c r="X12" s="45">
        <v>586.54999999999995</v>
      </c>
      <c r="Y12" s="45"/>
      <c r="Z12" s="18">
        <v>591.54999999999995</v>
      </c>
      <c r="AA12" s="18">
        <f>SUM(Z12-X12)</f>
        <v>5</v>
      </c>
      <c r="AB12" s="46"/>
      <c r="AC12" s="98" t="s">
        <v>2</v>
      </c>
      <c r="AD12" s="147">
        <f>$Z$12</f>
        <v>591.54999999999995</v>
      </c>
    </row>
    <row r="13" spans="1:30" ht="15.75" thickBot="1" x14ac:dyDescent="0.3">
      <c r="A13" s="113" t="s">
        <v>86</v>
      </c>
      <c r="B13" s="19">
        <f>SUM(B11:B12)</f>
        <v>1036.48</v>
      </c>
      <c r="C13" s="61"/>
      <c r="D13" s="27"/>
      <c r="E13" s="62"/>
      <c r="F13" s="27">
        <f>SUM(F11:F12)</f>
        <v>1155.02</v>
      </c>
      <c r="G13" s="27"/>
      <c r="H13" s="27">
        <f t="shared" ref="H13:AA13" si="0">SUM(H11:H12)</f>
        <v>1120.48</v>
      </c>
      <c r="I13" s="27">
        <f t="shared" si="0"/>
        <v>0</v>
      </c>
      <c r="J13" s="27">
        <f t="shared" si="0"/>
        <v>955.81999999999994</v>
      </c>
      <c r="K13" s="27"/>
      <c r="L13" s="27">
        <f t="shared" si="0"/>
        <v>993.82999999999993</v>
      </c>
      <c r="M13" s="27">
        <f t="shared" si="0"/>
        <v>0</v>
      </c>
      <c r="N13" s="27">
        <f t="shared" si="0"/>
        <v>1204.19</v>
      </c>
      <c r="O13" s="27">
        <f t="shared" si="0"/>
        <v>0</v>
      </c>
      <c r="P13" s="27">
        <f t="shared" si="0"/>
        <v>1253.74</v>
      </c>
      <c r="Q13" s="27">
        <f t="shared" si="0"/>
        <v>0</v>
      </c>
      <c r="R13" s="27">
        <f t="shared" si="0"/>
        <v>1320.7</v>
      </c>
      <c r="S13" s="172">
        <f>SUM(R13-R8)</f>
        <v>83.660000000000082</v>
      </c>
      <c r="T13" s="27">
        <f t="shared" si="0"/>
        <v>1299.73</v>
      </c>
      <c r="U13" s="27">
        <f t="shared" si="0"/>
        <v>0</v>
      </c>
      <c r="V13" s="27">
        <f>SUM(V11:V12)</f>
        <v>1374.84</v>
      </c>
      <c r="W13" s="27">
        <f t="shared" si="0"/>
        <v>0</v>
      </c>
      <c r="X13" s="27">
        <f>SUM(X11:X12)</f>
        <v>1023.75</v>
      </c>
      <c r="Y13" s="27">
        <f t="shared" si="0"/>
        <v>0</v>
      </c>
      <c r="Z13" s="27">
        <f>SUM(Z11:Z12)</f>
        <v>1120.55</v>
      </c>
      <c r="AA13" s="27">
        <f t="shared" si="0"/>
        <v>96.800000000000011</v>
      </c>
      <c r="AB13" s="90"/>
      <c r="AC13" s="99" t="s">
        <v>4</v>
      </c>
      <c r="AD13" s="147">
        <f>$Z$13</f>
        <v>1120.55</v>
      </c>
    </row>
    <row r="14" spans="1:30" x14ac:dyDescent="0.25">
      <c r="A14" s="10"/>
      <c r="B14" s="17"/>
      <c r="C14" s="68"/>
      <c r="D14" s="51"/>
      <c r="E14" s="39"/>
      <c r="F14" s="25"/>
      <c r="G14" s="75"/>
      <c r="H14" s="44"/>
      <c r="I14" s="46"/>
      <c r="J14" s="17"/>
      <c r="K14" s="80"/>
      <c r="L14" s="64"/>
      <c r="M14" s="64"/>
      <c r="N14" s="80"/>
      <c r="O14" s="80"/>
      <c r="P14" s="64"/>
      <c r="Q14" s="168"/>
      <c r="R14" s="80"/>
      <c r="S14" s="80"/>
      <c r="T14" s="43"/>
      <c r="U14" s="43"/>
      <c r="V14" s="82"/>
      <c r="W14" s="158"/>
      <c r="X14" s="43"/>
      <c r="Y14" s="43"/>
      <c r="Z14" s="82"/>
      <c r="AA14" s="67"/>
      <c r="AB14" s="88"/>
      <c r="AC14" s="100" t="s">
        <v>98</v>
      </c>
      <c r="AD14" s="147">
        <v>1019</v>
      </c>
    </row>
    <row r="15" spans="1:30" x14ac:dyDescent="0.25">
      <c r="A15" s="10" t="s">
        <v>10</v>
      </c>
      <c r="B15" s="17"/>
      <c r="C15" s="68"/>
      <c r="D15" s="51"/>
      <c r="E15" s="39"/>
      <c r="F15" s="25"/>
      <c r="G15" s="75"/>
      <c r="H15" s="44"/>
      <c r="I15" s="46"/>
      <c r="J15" s="17"/>
      <c r="K15" s="80"/>
      <c r="L15" s="64"/>
      <c r="M15" s="64"/>
      <c r="N15" s="80"/>
      <c r="O15" s="80"/>
      <c r="P15" s="64"/>
      <c r="Q15" s="168"/>
      <c r="R15" s="80"/>
      <c r="S15" s="80"/>
      <c r="T15" s="43"/>
      <c r="U15" s="43"/>
      <c r="V15" s="82"/>
      <c r="W15" s="158"/>
      <c r="X15" s="43"/>
      <c r="Y15" s="43"/>
      <c r="Z15" s="82"/>
      <c r="AA15" s="67"/>
      <c r="AB15" s="88"/>
      <c r="AC15" s="100" t="s">
        <v>99</v>
      </c>
      <c r="AD15" s="147">
        <v>327.02999999999997</v>
      </c>
    </row>
    <row r="16" spans="1:30" x14ac:dyDescent="0.25">
      <c r="A16" s="10"/>
      <c r="B16" s="21"/>
      <c r="C16" s="81"/>
      <c r="D16" s="53"/>
      <c r="E16" s="53"/>
      <c r="F16" s="28"/>
      <c r="G16" s="28"/>
      <c r="H16" s="53"/>
      <c r="I16" s="53"/>
      <c r="J16" s="28"/>
      <c r="K16" s="28"/>
      <c r="L16" s="53"/>
      <c r="M16" s="53"/>
      <c r="N16" s="28"/>
      <c r="O16" s="28"/>
      <c r="P16" s="53"/>
      <c r="Q16" s="169"/>
      <c r="R16" s="28"/>
      <c r="S16" s="28"/>
      <c r="T16" s="53"/>
      <c r="U16" s="53"/>
      <c r="V16" s="28"/>
      <c r="W16" s="28"/>
      <c r="X16" s="53"/>
      <c r="Y16" s="53"/>
      <c r="Z16" s="28"/>
      <c r="AA16" s="28"/>
      <c r="AB16" s="88"/>
      <c r="AC16" s="100" t="s">
        <v>100</v>
      </c>
      <c r="AD16" s="21">
        <f>SUM(AD14:AD15)</f>
        <v>1346.03</v>
      </c>
    </row>
    <row r="17" spans="1:30" x14ac:dyDescent="0.25">
      <c r="A17" s="8" t="s">
        <v>0</v>
      </c>
      <c r="B17" s="21"/>
      <c r="C17" s="81"/>
      <c r="D17" s="53"/>
      <c r="E17" s="53"/>
      <c r="F17" s="28"/>
      <c r="G17" s="28"/>
      <c r="H17" s="53"/>
      <c r="I17" s="53"/>
      <c r="J17" s="28"/>
      <c r="K17" s="28"/>
      <c r="L17" s="53"/>
      <c r="M17" s="53"/>
      <c r="N17" s="28"/>
      <c r="O17" s="28"/>
      <c r="P17" s="53"/>
      <c r="Q17" s="169"/>
      <c r="R17" s="28"/>
      <c r="S17" s="28"/>
      <c r="T17" s="53"/>
      <c r="U17" s="53"/>
      <c r="V17" s="28"/>
      <c r="W17" s="28"/>
      <c r="X17" s="53"/>
      <c r="Y17" s="53"/>
      <c r="Z17" s="28"/>
      <c r="AA17" s="28"/>
      <c r="AB17" s="88"/>
      <c r="AC17" s="96" t="s">
        <v>0</v>
      </c>
      <c r="AD17" s="147"/>
    </row>
    <row r="18" spans="1:30" x14ac:dyDescent="0.25">
      <c r="A18" s="13" t="s">
        <v>3</v>
      </c>
      <c r="B18" s="21">
        <v>47.42</v>
      </c>
      <c r="C18" s="81"/>
      <c r="D18" s="53"/>
      <c r="E18" s="53"/>
      <c r="F18" s="28"/>
      <c r="G18" s="28"/>
      <c r="H18" s="53"/>
      <c r="I18" s="53"/>
      <c r="J18" s="28"/>
      <c r="K18" s="28"/>
      <c r="L18" s="53"/>
      <c r="M18" s="53"/>
      <c r="N18" s="28"/>
      <c r="O18" s="28"/>
      <c r="P18" s="53"/>
      <c r="Q18" s="169"/>
      <c r="R18" s="28"/>
      <c r="S18" s="28"/>
      <c r="T18" s="53"/>
      <c r="U18" s="53"/>
      <c r="V18" s="28"/>
      <c r="W18" s="28"/>
      <c r="X18" s="53"/>
      <c r="Y18" s="53"/>
      <c r="Z18" s="28"/>
      <c r="AA18" s="28"/>
      <c r="AB18" s="88"/>
      <c r="AC18" s="148" t="s">
        <v>3</v>
      </c>
      <c r="AD18" s="147">
        <f>SUM(B18:AA18)</f>
        <v>47.42</v>
      </c>
    </row>
    <row r="19" spans="1:30" x14ac:dyDescent="0.25">
      <c r="A19" s="9" t="s">
        <v>82</v>
      </c>
      <c r="B19" s="147">
        <v>437.99</v>
      </c>
      <c r="C19" s="81"/>
      <c r="D19" s="53"/>
      <c r="E19" s="53"/>
      <c r="F19" s="28"/>
      <c r="G19" s="28"/>
      <c r="H19" s="53"/>
      <c r="I19" s="53"/>
      <c r="J19" s="28"/>
      <c r="K19" s="28"/>
      <c r="L19" s="53"/>
      <c r="M19" s="53"/>
      <c r="N19" s="28"/>
      <c r="O19" s="28"/>
      <c r="P19" s="53"/>
      <c r="Q19" s="169"/>
      <c r="R19" s="28"/>
      <c r="S19" s="28"/>
      <c r="T19" s="53"/>
      <c r="U19" s="53"/>
      <c r="V19" s="28"/>
      <c r="W19" s="28"/>
      <c r="X19" s="53"/>
      <c r="Y19" s="53"/>
      <c r="Z19" s="28"/>
      <c r="AA19" s="28"/>
      <c r="AB19" s="88"/>
      <c r="AC19" s="97" t="s">
        <v>5</v>
      </c>
      <c r="AD19" s="147">
        <v>437.99</v>
      </c>
    </row>
    <row r="20" spans="1:30" x14ac:dyDescent="0.25">
      <c r="A20" s="10" t="s">
        <v>64</v>
      </c>
      <c r="B20" s="21">
        <f>SUM(B18:B19)</f>
        <v>485.41</v>
      </c>
      <c r="C20" s="139">
        <f>SUM(B20/12)</f>
        <v>40.450833333333335</v>
      </c>
      <c r="D20" s="53"/>
      <c r="E20" s="53"/>
      <c r="F20" s="28"/>
      <c r="G20" s="28"/>
      <c r="H20" s="53"/>
      <c r="I20" s="53"/>
      <c r="J20" s="28"/>
      <c r="K20" s="28"/>
      <c r="L20" s="53"/>
      <c r="M20" s="53"/>
      <c r="N20" s="28"/>
      <c r="O20" s="28"/>
      <c r="P20" s="53"/>
      <c r="Q20" s="169"/>
      <c r="R20" s="28"/>
      <c r="S20" s="28"/>
      <c r="T20" s="53"/>
      <c r="U20" s="53"/>
      <c r="V20" s="28"/>
      <c r="W20" s="28"/>
      <c r="X20" s="53"/>
      <c r="Y20" s="53"/>
      <c r="Z20" s="28"/>
      <c r="AA20" s="28"/>
      <c r="AB20" s="88"/>
      <c r="AC20" s="101" t="s">
        <v>51</v>
      </c>
      <c r="AD20" s="21">
        <f>SUM(AD18:AD19)</f>
        <v>485.41</v>
      </c>
    </row>
    <row r="21" spans="1:30" x14ac:dyDescent="0.25">
      <c r="A21" s="10" t="s">
        <v>91</v>
      </c>
      <c r="B21" s="21">
        <f>SUM(B20/52/9)</f>
        <v>1.0372008547008549</v>
      </c>
      <c r="C21" s="130"/>
      <c r="D21" s="53"/>
      <c r="E21" s="53"/>
      <c r="F21" s="28"/>
      <c r="G21" s="28"/>
      <c r="H21" s="53"/>
      <c r="I21" s="53"/>
      <c r="J21" s="28"/>
      <c r="K21" s="28"/>
      <c r="L21" s="53"/>
      <c r="M21" s="53"/>
      <c r="N21" s="28"/>
      <c r="O21" s="28"/>
      <c r="P21" s="53"/>
      <c r="Q21" s="169"/>
      <c r="R21" s="28"/>
      <c r="S21" s="28"/>
      <c r="T21" s="53"/>
      <c r="U21" s="53"/>
      <c r="V21" s="28"/>
      <c r="W21" s="28"/>
      <c r="X21" s="53"/>
      <c r="Y21" s="53"/>
      <c r="Z21" s="28"/>
      <c r="AA21" s="28"/>
      <c r="AB21" s="88"/>
      <c r="AC21" s="102" t="s">
        <v>95</v>
      </c>
      <c r="AD21" s="166">
        <f>SUM(AD20/9/52)</f>
        <v>1.0372008547008547</v>
      </c>
    </row>
    <row r="22" spans="1:30" x14ac:dyDescent="0.25">
      <c r="A22" s="10"/>
      <c r="B22" s="21"/>
      <c r="C22" s="130"/>
      <c r="D22" s="53"/>
      <c r="E22" s="53"/>
      <c r="F22" s="28"/>
      <c r="G22" s="28"/>
      <c r="H22" s="53"/>
      <c r="I22" s="53"/>
      <c r="J22" s="28"/>
      <c r="K22" s="28"/>
      <c r="L22" s="53"/>
      <c r="M22" s="53"/>
      <c r="N22" s="28"/>
      <c r="O22" s="28"/>
      <c r="P22" s="53"/>
      <c r="Q22" s="169"/>
      <c r="R22" s="28"/>
      <c r="S22" s="28"/>
      <c r="T22" s="53"/>
      <c r="U22" s="53"/>
      <c r="V22" s="28"/>
      <c r="W22" s="28"/>
      <c r="X22" s="53"/>
      <c r="Y22" s="53"/>
      <c r="Z22" s="28"/>
      <c r="AA22" s="28"/>
      <c r="AB22" s="88"/>
      <c r="AC22" s="102"/>
      <c r="AD22" s="147"/>
    </row>
    <row r="23" spans="1:30" x14ac:dyDescent="0.25">
      <c r="A23" s="10" t="s">
        <v>42</v>
      </c>
      <c r="B23" s="21"/>
      <c r="C23" s="81"/>
      <c r="D23" s="53"/>
      <c r="E23" s="53"/>
      <c r="F23" s="28"/>
      <c r="G23" s="28"/>
      <c r="H23" s="53"/>
      <c r="I23" s="53"/>
      <c r="J23" s="28"/>
      <c r="K23" s="28"/>
      <c r="L23" s="53"/>
      <c r="M23" s="53"/>
      <c r="N23" s="28"/>
      <c r="O23" s="28"/>
      <c r="P23" s="53"/>
      <c r="Q23" s="169"/>
      <c r="R23" s="28"/>
      <c r="S23" s="28"/>
      <c r="T23" s="53"/>
      <c r="U23" s="53"/>
      <c r="V23" s="28"/>
      <c r="W23" s="28"/>
      <c r="X23" s="53"/>
      <c r="Y23" s="53"/>
      <c r="Z23" s="28"/>
      <c r="AA23" s="28"/>
      <c r="AB23" s="88"/>
      <c r="AC23" s="102"/>
      <c r="AD23" s="147"/>
    </row>
    <row r="24" spans="1:30" x14ac:dyDescent="0.25">
      <c r="A24" s="15"/>
      <c r="B24" s="21"/>
      <c r="C24" s="70"/>
      <c r="D24" s="53"/>
      <c r="E24" s="41"/>
      <c r="F24" s="28"/>
      <c r="G24" s="33"/>
      <c r="H24" s="47"/>
      <c r="I24" s="47"/>
      <c r="J24" s="21"/>
      <c r="K24" s="81"/>
      <c r="L24" s="65"/>
      <c r="M24" s="65"/>
      <c r="N24" s="81"/>
      <c r="O24" s="81"/>
      <c r="P24" s="65"/>
      <c r="Q24" s="170"/>
      <c r="R24" s="81"/>
      <c r="S24" s="81"/>
      <c r="T24" s="56"/>
      <c r="U24" s="56"/>
      <c r="V24" s="23"/>
      <c r="W24" s="147"/>
      <c r="X24" s="56"/>
      <c r="Y24" s="56"/>
      <c r="Z24" s="23"/>
      <c r="AA24" s="92"/>
      <c r="AB24" s="88"/>
      <c r="AC24" s="103"/>
      <c r="AD24" s="147"/>
    </row>
    <row r="25" spans="1:30" x14ac:dyDescent="0.25">
      <c r="A25" s="14"/>
      <c r="B25" s="21"/>
      <c r="C25" s="70"/>
      <c r="D25" s="53"/>
      <c r="E25" s="41"/>
      <c r="F25" s="28"/>
      <c r="G25" s="77"/>
      <c r="H25" s="48"/>
      <c r="I25" s="48"/>
      <c r="J25" s="21"/>
      <c r="K25" s="81"/>
      <c r="L25" s="65"/>
      <c r="M25" s="65"/>
      <c r="N25" s="81"/>
      <c r="O25" s="81"/>
      <c r="P25" s="65"/>
      <c r="Q25" s="170"/>
      <c r="R25" s="81"/>
      <c r="S25" s="81"/>
      <c r="T25" s="56"/>
      <c r="U25" s="56"/>
      <c r="V25" s="23"/>
      <c r="W25" s="147"/>
      <c r="X25" s="56"/>
      <c r="Y25" s="56"/>
      <c r="Z25" s="23"/>
      <c r="AA25" s="92"/>
      <c r="AB25" s="88"/>
      <c r="AC25" s="103"/>
      <c r="AD25" s="147"/>
    </row>
    <row r="26" spans="1:30" x14ac:dyDescent="0.25">
      <c r="A26" s="9"/>
      <c r="B26" s="18"/>
      <c r="C26" s="68"/>
      <c r="D26" s="51"/>
      <c r="E26" s="39"/>
      <c r="F26" s="25"/>
      <c r="G26" s="75"/>
      <c r="H26" s="44"/>
      <c r="I26" s="46"/>
      <c r="J26" s="17"/>
      <c r="K26" s="80"/>
      <c r="L26" s="64"/>
      <c r="M26" s="64"/>
      <c r="N26" s="80"/>
      <c r="O26" s="80"/>
      <c r="P26" s="64"/>
      <c r="Q26" s="168"/>
      <c r="R26" s="80"/>
      <c r="S26" s="80"/>
      <c r="T26" s="43"/>
      <c r="U26" s="43"/>
      <c r="V26" s="82"/>
      <c r="W26" s="158"/>
      <c r="X26" s="43"/>
      <c r="Y26" s="43"/>
      <c r="Z26" s="82"/>
      <c r="AA26" s="67"/>
      <c r="AB26" s="88"/>
      <c r="AC26" s="104"/>
      <c r="AD26" s="147"/>
    </row>
    <row r="27" spans="1:30" x14ac:dyDescent="0.25">
      <c r="A27" s="133" t="s">
        <v>57</v>
      </c>
      <c r="B27" s="17"/>
      <c r="C27" s="68"/>
      <c r="D27" s="51"/>
      <c r="E27" s="39"/>
      <c r="F27" s="25"/>
      <c r="G27" s="75"/>
      <c r="H27" s="44"/>
      <c r="I27" s="46"/>
      <c r="J27" s="17"/>
      <c r="K27" s="80"/>
      <c r="L27" s="64"/>
      <c r="M27" s="64"/>
      <c r="N27" s="80"/>
      <c r="O27" s="80"/>
      <c r="P27" s="64"/>
      <c r="Q27" s="168"/>
      <c r="R27" s="80"/>
      <c r="S27" s="80"/>
      <c r="T27" s="43"/>
      <c r="U27" s="43"/>
      <c r="V27" s="82"/>
      <c r="W27" s="158"/>
      <c r="X27" s="43"/>
      <c r="Y27" s="43"/>
      <c r="Z27" s="82"/>
      <c r="AA27" s="67"/>
      <c r="AB27" s="88"/>
      <c r="AC27" s="105" t="s">
        <v>11</v>
      </c>
      <c r="AD27" s="147"/>
    </row>
    <row r="28" spans="1:30" x14ac:dyDescent="0.25">
      <c r="A28" s="131" t="s">
        <v>55</v>
      </c>
      <c r="B28" s="132"/>
      <c r="C28" s="68"/>
      <c r="D28" s="51"/>
      <c r="E28" s="39"/>
      <c r="F28" s="25"/>
      <c r="G28" s="75"/>
      <c r="H28" s="44"/>
      <c r="I28" s="46"/>
      <c r="J28" s="17"/>
      <c r="K28" s="80"/>
      <c r="L28" s="64"/>
      <c r="M28" s="64"/>
      <c r="N28" s="80"/>
      <c r="O28" s="80"/>
      <c r="P28" s="64"/>
      <c r="Q28" s="168"/>
      <c r="R28" s="80"/>
      <c r="S28" s="80"/>
      <c r="T28" s="43"/>
      <c r="U28" s="43"/>
      <c r="V28" s="82"/>
      <c r="W28" s="158"/>
      <c r="X28" s="43"/>
      <c r="Y28" s="43"/>
      <c r="Z28" s="82"/>
      <c r="AA28" s="67"/>
      <c r="AB28" s="88"/>
      <c r="AC28" s="104" t="s">
        <v>6</v>
      </c>
      <c r="AD28" s="147">
        <v>500</v>
      </c>
    </row>
    <row r="29" spans="1:30" x14ac:dyDescent="0.25">
      <c r="A29" s="131" t="s">
        <v>56</v>
      </c>
      <c r="B29" s="132">
        <v>500</v>
      </c>
      <c r="C29" s="68"/>
      <c r="D29" s="51"/>
      <c r="E29" s="39"/>
      <c r="F29" s="25"/>
      <c r="G29" s="75"/>
      <c r="H29" s="44"/>
      <c r="I29" s="46"/>
      <c r="J29" s="17"/>
      <c r="K29" s="80"/>
      <c r="L29" s="64"/>
      <c r="M29" s="64"/>
      <c r="N29" s="80"/>
      <c r="O29" s="80"/>
      <c r="P29" s="64"/>
      <c r="Q29" s="168"/>
      <c r="R29" s="80"/>
      <c r="S29" s="80"/>
      <c r="T29" s="43"/>
      <c r="U29" s="43"/>
      <c r="V29" s="82"/>
      <c r="W29" s="158"/>
      <c r="X29" s="43"/>
      <c r="Y29" s="43"/>
      <c r="Z29" s="82"/>
      <c r="AA29" s="67"/>
      <c r="AB29" s="88"/>
      <c r="AC29" s="104" t="s">
        <v>8</v>
      </c>
      <c r="AD29" s="147"/>
    </row>
    <row r="30" spans="1:30" ht="15.75" thickBot="1" x14ac:dyDescent="0.3">
      <c r="A30" s="32" t="s">
        <v>72</v>
      </c>
      <c r="B30" s="19">
        <f>SUM(B28:B29)</f>
        <v>500</v>
      </c>
      <c r="C30" s="68"/>
      <c r="D30" s="51"/>
      <c r="E30" s="39"/>
      <c r="F30" s="25"/>
      <c r="G30" s="75"/>
      <c r="H30" s="44"/>
      <c r="I30" s="46"/>
      <c r="J30" s="17"/>
      <c r="K30" s="80"/>
      <c r="L30" s="64"/>
      <c r="M30" s="64"/>
      <c r="N30" s="80"/>
      <c r="O30" s="80"/>
      <c r="P30" s="64"/>
      <c r="Q30" s="168"/>
      <c r="R30" s="80"/>
      <c r="S30" s="80"/>
      <c r="T30" s="43"/>
      <c r="U30" s="43"/>
      <c r="V30" s="82"/>
      <c r="W30" s="158"/>
      <c r="X30" s="43"/>
      <c r="Y30" s="43"/>
      <c r="Z30" s="82"/>
      <c r="AA30" s="67"/>
      <c r="AB30" s="88"/>
      <c r="AC30" s="104"/>
      <c r="AD30" s="147"/>
    </row>
    <row r="31" spans="1:30" x14ac:dyDescent="0.25">
      <c r="A31" s="10"/>
      <c r="B31" s="22"/>
      <c r="C31" s="71">
        <f>SUM(B28:B29)</f>
        <v>500</v>
      </c>
      <c r="D31" s="36"/>
      <c r="E31" s="38"/>
      <c r="F31" s="24"/>
      <c r="G31" s="57"/>
      <c r="H31" s="46"/>
      <c r="I31" s="46"/>
      <c r="J31" s="17"/>
      <c r="K31" s="82"/>
      <c r="L31" s="43"/>
      <c r="M31" s="43"/>
      <c r="N31" s="82"/>
      <c r="O31" s="82"/>
      <c r="P31" s="43"/>
      <c r="Q31" s="43"/>
      <c r="R31" s="82"/>
      <c r="S31" s="82"/>
      <c r="T31" s="43"/>
      <c r="U31" s="43"/>
      <c r="V31" s="82"/>
      <c r="W31" s="158"/>
      <c r="X31" s="43"/>
      <c r="Y31" s="43"/>
      <c r="Z31" s="82"/>
      <c r="AA31" s="67"/>
      <c r="AB31" s="88"/>
      <c r="AC31" s="106" t="s">
        <v>7</v>
      </c>
      <c r="AD31" s="21">
        <f>'2020'!$AA$49</f>
        <v>620.54999999999995</v>
      </c>
    </row>
    <row r="32" spans="1:30" x14ac:dyDescent="0.25">
      <c r="A32" s="16" t="s">
        <v>9</v>
      </c>
      <c r="B32" s="23"/>
      <c r="C32" s="33"/>
      <c r="D32" s="56"/>
      <c r="E32" s="37"/>
      <c r="F32" s="29"/>
      <c r="G32" s="33">
        <v>100</v>
      </c>
      <c r="H32" s="47"/>
      <c r="I32" s="47"/>
      <c r="J32" s="21"/>
      <c r="K32" s="23"/>
      <c r="L32" s="56"/>
      <c r="M32" s="56"/>
      <c r="N32" s="23"/>
      <c r="O32" s="23"/>
      <c r="P32" s="56"/>
      <c r="Q32" s="56"/>
      <c r="R32" s="23"/>
      <c r="S32" s="23"/>
      <c r="T32" s="56"/>
      <c r="U32" s="56"/>
      <c r="V32" s="23"/>
      <c r="W32" s="147"/>
      <c r="X32" s="56"/>
      <c r="Y32" s="56"/>
      <c r="Z32" s="23"/>
      <c r="AA32" s="92"/>
      <c r="AB32" s="88"/>
      <c r="AC32" s="101" t="s">
        <v>9</v>
      </c>
      <c r="AD32" s="147">
        <f>SUM(B32:AA32)</f>
        <v>100</v>
      </c>
    </row>
    <row r="33" spans="1:31" x14ac:dyDescent="0.25">
      <c r="A33" s="16" t="s">
        <v>88</v>
      </c>
      <c r="B33" s="23"/>
      <c r="C33" s="33"/>
      <c r="D33" s="56"/>
      <c r="E33" s="37"/>
      <c r="F33" s="29"/>
      <c r="G33" s="33"/>
      <c r="H33" s="47"/>
      <c r="I33"/>
      <c r="J33" s="21"/>
      <c r="K33" s="21">
        <v>100</v>
      </c>
      <c r="L33" s="56"/>
      <c r="M33" s="56"/>
      <c r="N33" s="23"/>
      <c r="O33" s="23"/>
      <c r="P33" s="56"/>
      <c r="Q33" s="56"/>
      <c r="R33" s="23"/>
      <c r="S33" s="23"/>
      <c r="T33" s="56"/>
      <c r="U33" s="56"/>
      <c r="V33" s="23"/>
      <c r="W33" s="147"/>
      <c r="X33" s="56"/>
      <c r="Y33" s="56"/>
      <c r="Z33" s="23"/>
      <c r="AA33" s="92"/>
      <c r="AB33" s="88"/>
      <c r="AC33" s="101"/>
      <c r="AD33" s="147"/>
    </row>
    <row r="34" spans="1:31" x14ac:dyDescent="0.25">
      <c r="A34" s="16" t="s">
        <v>68</v>
      </c>
      <c r="B34" s="23"/>
      <c r="C34" s="33"/>
      <c r="D34" s="56"/>
      <c r="E34" s="37"/>
      <c r="F34" s="29"/>
      <c r="G34" s="33">
        <v>30</v>
      </c>
      <c r="H34" s="47"/>
      <c r="I34" s="47"/>
      <c r="J34" s="21"/>
      <c r="K34" s="23"/>
      <c r="L34" s="56"/>
      <c r="M34" s="56"/>
      <c r="N34" s="23"/>
      <c r="O34" s="23"/>
      <c r="P34" s="56"/>
      <c r="Q34" s="56"/>
      <c r="R34" s="23"/>
      <c r="S34" s="23"/>
      <c r="T34" s="56"/>
      <c r="U34" s="56"/>
      <c r="V34" s="23"/>
      <c r="W34" s="147"/>
      <c r="X34" s="56"/>
      <c r="Y34" s="56"/>
      <c r="Z34" s="23"/>
      <c r="AA34" s="92"/>
      <c r="AB34" s="88"/>
      <c r="AC34" s="101" t="s">
        <v>96</v>
      </c>
      <c r="AD34" s="147">
        <f>SUM(B34:AA34)</f>
        <v>30</v>
      </c>
    </row>
    <row r="35" spans="1:31" x14ac:dyDescent="0.25">
      <c r="A35" s="16" t="s">
        <v>74</v>
      </c>
      <c r="B35" s="23"/>
      <c r="C35" s="33"/>
      <c r="D35" s="56"/>
      <c r="E35" s="37"/>
      <c r="F35" s="29"/>
      <c r="G35" s="33"/>
      <c r="H35" s="47"/>
      <c r="I35" s="47"/>
      <c r="J35" s="21"/>
      <c r="K35" s="83"/>
      <c r="L35" s="56"/>
      <c r="M35" s="56"/>
      <c r="N35" s="23"/>
      <c r="O35" s="23"/>
      <c r="P35" s="56"/>
      <c r="Q35" s="56"/>
      <c r="R35" s="23"/>
      <c r="S35" s="23"/>
      <c r="T35" s="56"/>
      <c r="U35" s="56"/>
      <c r="V35" s="23"/>
      <c r="W35" s="11"/>
      <c r="X35" s="56"/>
      <c r="Y35" s="150"/>
      <c r="Z35" s="23"/>
      <c r="AA35" s="92"/>
      <c r="AB35" s="88"/>
      <c r="AC35" s="101" t="s">
        <v>67</v>
      </c>
      <c r="AD35" s="147">
        <f>SUM(B35:AA35)</f>
        <v>0</v>
      </c>
    </row>
    <row r="36" spans="1:31" s="7" customFormat="1" x14ac:dyDescent="0.25">
      <c r="A36" s="149" t="s">
        <v>63</v>
      </c>
      <c r="B36" s="147"/>
      <c r="C36" s="72"/>
      <c r="D36" s="150"/>
      <c r="E36" s="37"/>
      <c r="F36" s="29"/>
      <c r="G36" s="33"/>
      <c r="H36" s="47"/>
      <c r="I36" s="33">
        <v>15.9</v>
      </c>
      <c r="J36" s="21"/>
      <c r="K36" s="151">
        <v>116.19</v>
      </c>
      <c r="L36" s="152"/>
      <c r="M36" s="152"/>
      <c r="N36" s="153"/>
      <c r="O36" s="153"/>
      <c r="P36" s="152"/>
      <c r="Q36" s="47">
        <v>2.2999999999999998</v>
      </c>
      <c r="R36" s="21"/>
      <c r="S36" s="21">
        <v>3.18</v>
      </c>
      <c r="T36" s="47"/>
      <c r="U36" s="47">
        <v>220.82</v>
      </c>
      <c r="V36" s="147"/>
      <c r="W36" s="147">
        <v>1.76</v>
      </c>
      <c r="X36" s="150"/>
      <c r="Y36" s="150">
        <v>7.59</v>
      </c>
      <c r="Z36" s="147"/>
      <c r="AA36" s="155"/>
      <c r="AB36" s="88"/>
      <c r="AC36" s="156" t="s">
        <v>66</v>
      </c>
      <c r="AD36" s="147">
        <f>SUM(B36:AA36)</f>
        <v>367.73999999999995</v>
      </c>
    </row>
    <row r="37" spans="1:31" s="7" customFormat="1" x14ac:dyDescent="0.25">
      <c r="A37" s="149" t="s">
        <v>63</v>
      </c>
      <c r="B37" s="147"/>
      <c r="C37" s="72"/>
      <c r="D37" s="150"/>
      <c r="E37" s="37"/>
      <c r="F37" s="29"/>
      <c r="G37" s="33"/>
      <c r="H37" s="47"/>
      <c r="I37" s="33"/>
      <c r="J37" s="21"/>
      <c r="K37" s="151"/>
      <c r="L37" s="152"/>
      <c r="M37" s="152"/>
      <c r="N37" s="153"/>
      <c r="O37" s="153"/>
      <c r="P37" s="152"/>
      <c r="Q37" s="47"/>
      <c r="R37" s="21"/>
      <c r="S37" s="21"/>
      <c r="T37" s="47"/>
      <c r="U37" s="47">
        <v>17.7</v>
      </c>
      <c r="V37" s="147"/>
      <c r="W37" s="147">
        <v>437.99</v>
      </c>
      <c r="X37" s="150"/>
      <c r="Y37" s="150"/>
      <c r="Z37" s="147"/>
      <c r="AA37" s="155"/>
      <c r="AB37" s="88"/>
      <c r="AC37" s="156" t="s">
        <v>66</v>
      </c>
      <c r="AD37" s="147">
        <f>SUM(B37:AA37)</f>
        <v>455.69</v>
      </c>
    </row>
    <row r="38" spans="1:31" s="7" customFormat="1" x14ac:dyDescent="0.25">
      <c r="A38" s="149" t="s">
        <v>92</v>
      </c>
      <c r="B38" s="147"/>
      <c r="C38" s="72"/>
      <c r="D38" s="150"/>
      <c r="E38" s="37"/>
      <c r="F38" s="29"/>
      <c r="G38" s="33"/>
      <c r="H38" s="47"/>
      <c r="I38" s="47"/>
      <c r="J38" s="21"/>
      <c r="K38" s="147">
        <v>1.1499999999999999</v>
      </c>
      <c r="L38" s="150"/>
      <c r="M38" s="150">
        <v>1.1499999999999999</v>
      </c>
      <c r="N38" s="147"/>
      <c r="O38" s="21">
        <v>4.33</v>
      </c>
      <c r="P38" s="150"/>
      <c r="Q38" s="47">
        <v>14.4</v>
      </c>
      <c r="R38" s="147"/>
      <c r="S38" s="147"/>
      <c r="T38" s="150"/>
      <c r="U38" s="150"/>
      <c r="V38" s="147"/>
      <c r="W38" s="147"/>
      <c r="X38" s="150"/>
      <c r="Y38" s="150"/>
      <c r="Z38" s="147"/>
      <c r="AA38" s="155"/>
      <c r="AB38" s="88"/>
      <c r="AC38" s="157" t="s">
        <v>93</v>
      </c>
      <c r="AD38" s="147">
        <f>SUM(C38:AA38)</f>
        <v>21.03</v>
      </c>
    </row>
    <row r="39" spans="1:31" x14ac:dyDescent="0.25">
      <c r="A39" s="10"/>
      <c r="B39" s="82"/>
      <c r="C39" s="74"/>
      <c r="D39" s="43"/>
      <c r="E39" s="38"/>
      <c r="F39" s="24"/>
      <c r="G39" s="57"/>
      <c r="H39" s="46"/>
      <c r="I39" s="46"/>
      <c r="J39" s="17"/>
      <c r="K39" s="82"/>
      <c r="L39" s="43"/>
      <c r="M39" s="43"/>
      <c r="N39" s="82"/>
      <c r="O39" s="82"/>
      <c r="P39" s="43"/>
      <c r="Q39" s="43"/>
      <c r="R39" s="82"/>
      <c r="S39" s="82"/>
      <c r="T39" s="43"/>
      <c r="U39" s="43"/>
      <c r="V39" s="82"/>
      <c r="W39" s="158"/>
      <c r="X39" s="43"/>
      <c r="Y39" s="43"/>
      <c r="Z39" s="82"/>
      <c r="AA39" s="67"/>
      <c r="AB39" s="88"/>
      <c r="AC39" s="118" t="s">
        <v>69</v>
      </c>
      <c r="AD39" s="21">
        <f>SUM(AD32:AD38)</f>
        <v>974.45999999999992</v>
      </c>
    </row>
    <row r="40" spans="1:31" x14ac:dyDescent="0.25">
      <c r="A40" s="10" t="s">
        <v>23</v>
      </c>
      <c r="B40" s="82"/>
      <c r="C40" s="74"/>
      <c r="D40" s="43"/>
      <c r="E40" s="38"/>
      <c r="F40" s="24"/>
      <c r="G40" s="57"/>
      <c r="H40" s="46"/>
      <c r="I40" s="46"/>
      <c r="J40" s="17"/>
      <c r="K40" s="82"/>
      <c r="L40" s="43"/>
      <c r="M40" s="43"/>
      <c r="N40" s="82"/>
      <c r="O40" s="82"/>
      <c r="P40" s="43"/>
      <c r="Q40" s="43"/>
      <c r="R40" s="82"/>
      <c r="S40" s="82"/>
      <c r="T40" s="43"/>
      <c r="U40" s="43"/>
      <c r="V40" s="82"/>
      <c r="W40" s="158"/>
      <c r="X40" s="43"/>
      <c r="Y40" s="43"/>
      <c r="Z40" s="82"/>
      <c r="AA40" s="67"/>
      <c r="AB40" s="88"/>
      <c r="AC40" s="118" t="s">
        <v>23</v>
      </c>
      <c r="AD40" s="147"/>
    </row>
    <row r="41" spans="1:31" x14ac:dyDescent="0.25">
      <c r="A41" s="87"/>
      <c r="B41" s="23"/>
      <c r="C41" s="29"/>
      <c r="D41" s="56"/>
      <c r="E41" s="54"/>
      <c r="F41" s="29"/>
      <c r="G41" s="21"/>
      <c r="H41" s="47"/>
      <c r="I41" s="47"/>
      <c r="J41" s="21"/>
      <c r="K41" s="23"/>
      <c r="L41" s="56"/>
      <c r="M41" s="56"/>
      <c r="N41" s="23"/>
      <c r="O41" s="23"/>
      <c r="P41" s="56"/>
      <c r="Q41" s="56"/>
      <c r="R41" s="23"/>
      <c r="S41" s="23"/>
      <c r="T41" s="56"/>
      <c r="U41" s="56"/>
      <c r="V41" s="23"/>
      <c r="W41" s="147"/>
      <c r="X41" s="56"/>
      <c r="Y41" s="56"/>
      <c r="Z41" s="23"/>
      <c r="AA41" s="23"/>
      <c r="AB41" s="88"/>
      <c r="AC41" s="118"/>
      <c r="AD41" s="147"/>
    </row>
    <row r="42" spans="1:31" x14ac:dyDescent="0.25">
      <c r="A42" s="87"/>
      <c r="B42" s="21"/>
      <c r="C42" s="23"/>
      <c r="D42" s="54"/>
      <c r="E42" s="54"/>
      <c r="F42" s="29"/>
      <c r="G42" s="21"/>
      <c r="H42" s="47"/>
      <c r="I42" s="47"/>
      <c r="J42" s="21"/>
      <c r="K42" s="23"/>
      <c r="L42" s="56"/>
      <c r="M42" s="56"/>
      <c r="N42" s="23"/>
      <c r="O42" s="23"/>
      <c r="P42" s="56"/>
      <c r="Q42" s="56"/>
      <c r="R42" s="23"/>
      <c r="S42" s="23"/>
      <c r="T42" s="56"/>
      <c r="U42" s="56"/>
      <c r="V42" s="23"/>
      <c r="W42" s="147"/>
      <c r="X42" s="56"/>
      <c r="Y42" s="56"/>
      <c r="Z42" s="23"/>
      <c r="AA42" s="23"/>
      <c r="AB42" s="88"/>
      <c r="AC42" s="118"/>
      <c r="AD42" s="147"/>
    </row>
    <row r="43" spans="1:31" x14ac:dyDescent="0.25">
      <c r="A43" s="87"/>
      <c r="B43" s="21"/>
      <c r="C43" s="23"/>
      <c r="D43" s="127"/>
      <c r="E43" s="127"/>
      <c r="F43" s="128"/>
      <c r="G43" s="21"/>
      <c r="H43" s="47"/>
      <c r="I43" s="47"/>
      <c r="J43" s="21"/>
      <c r="K43" s="83"/>
      <c r="L43" s="129"/>
      <c r="M43" s="129"/>
      <c r="N43" s="23"/>
      <c r="O43" s="23"/>
      <c r="P43" s="56"/>
      <c r="Q43" s="56"/>
      <c r="R43" s="23"/>
      <c r="S43" s="23"/>
      <c r="T43" s="56"/>
      <c r="U43" s="56"/>
      <c r="V43" s="23"/>
      <c r="W43" s="147"/>
      <c r="X43" s="56"/>
      <c r="Y43" s="56"/>
      <c r="Z43" s="23"/>
      <c r="AA43" s="23"/>
      <c r="AB43" s="88"/>
      <c r="AC43" s="118"/>
      <c r="AD43" s="147"/>
    </row>
    <row r="44" spans="1:31" x14ac:dyDescent="0.25">
      <c r="A44" s="123" t="s">
        <v>76</v>
      </c>
      <c r="B44" s="20"/>
      <c r="C44" s="20"/>
      <c r="D44" s="55"/>
      <c r="E44" s="42"/>
      <c r="F44" s="30"/>
      <c r="G44" s="78"/>
      <c r="H44" s="49"/>
      <c r="I44" s="49"/>
      <c r="J44" s="20"/>
      <c r="K44" s="84"/>
      <c r="L44" s="126"/>
      <c r="M44" s="126"/>
      <c r="N44" s="84"/>
      <c r="O44" s="84"/>
      <c r="P44" s="66"/>
      <c r="Q44" s="66"/>
      <c r="R44" s="84"/>
      <c r="S44" s="84"/>
      <c r="T44" s="66"/>
      <c r="U44" s="66"/>
      <c r="V44" s="84"/>
      <c r="W44" s="146"/>
      <c r="X44" s="66"/>
      <c r="Y44" s="66"/>
      <c r="Z44" s="84"/>
      <c r="AA44" s="73"/>
      <c r="AB44" s="88"/>
      <c r="AC44" s="101" t="s">
        <v>26</v>
      </c>
      <c r="AD44" s="147">
        <f>SUM(B44:AA44)</f>
        <v>0</v>
      </c>
    </row>
    <row r="45" spans="1:31" x14ac:dyDescent="0.25">
      <c r="A45" s="16" t="s">
        <v>20</v>
      </c>
      <c r="B45" s="21"/>
      <c r="C45" s="33"/>
      <c r="D45" s="54"/>
      <c r="E45" s="37"/>
      <c r="F45" s="29"/>
      <c r="G45" s="33"/>
      <c r="H45" s="47"/>
      <c r="I45" s="47"/>
      <c r="J45" s="21"/>
      <c r="K45" s="23"/>
      <c r="L45" s="56"/>
      <c r="M45" s="56"/>
      <c r="N45" s="23"/>
      <c r="O45" s="23"/>
      <c r="P45" s="56"/>
      <c r="Q45" s="56"/>
      <c r="R45" s="23"/>
      <c r="S45" s="23"/>
      <c r="T45" s="56"/>
      <c r="U45" s="56"/>
      <c r="V45" s="23"/>
      <c r="W45" s="147"/>
      <c r="X45" s="56"/>
      <c r="Y45" s="56"/>
      <c r="Z45" s="23"/>
      <c r="AA45" s="92"/>
      <c r="AB45" s="88"/>
      <c r="AC45" s="101" t="s">
        <v>20</v>
      </c>
      <c r="AD45" s="147">
        <f>SUM(B45:AA45)</f>
        <v>0</v>
      </c>
    </row>
    <row r="46" spans="1:31" x14ac:dyDescent="0.25">
      <c r="A46" s="10"/>
      <c r="B46" s="17"/>
      <c r="C46" s="67"/>
      <c r="D46" s="36"/>
      <c r="E46" s="38"/>
      <c r="F46" s="24"/>
      <c r="G46" s="57"/>
      <c r="H46" s="46"/>
      <c r="I46" s="46"/>
      <c r="J46" s="17"/>
      <c r="K46" s="82"/>
      <c r="L46" s="43"/>
      <c r="M46" s="43"/>
      <c r="N46" s="82"/>
      <c r="O46" s="82"/>
      <c r="P46" s="43"/>
      <c r="Q46" s="43"/>
      <c r="R46" s="82"/>
      <c r="S46" s="82"/>
      <c r="T46" s="43"/>
      <c r="U46" s="43"/>
      <c r="V46" s="82"/>
      <c r="W46" s="158"/>
      <c r="X46" s="43"/>
      <c r="Y46" s="43"/>
      <c r="Z46" s="82"/>
      <c r="AA46" s="79"/>
      <c r="AC46" s="107" t="s">
        <v>70</v>
      </c>
      <c r="AD46" s="18">
        <f>SUM(AD44:AD45)</f>
        <v>0</v>
      </c>
    </row>
    <row r="47" spans="1:31" ht="15.75" thickBot="1" x14ac:dyDescent="0.3">
      <c r="A47" s="110" t="s">
        <v>115</v>
      </c>
      <c r="B47" s="19"/>
      <c r="C47" s="31">
        <f>SUM(B13-C32-C35-C36-C38+B43+B45+B44)</f>
        <v>1036.48</v>
      </c>
      <c r="D47" s="275">
        <f>SUM(D13-E32-E35-E36-E38+D43+D45+D44)</f>
        <v>0</v>
      </c>
      <c r="E47" s="279"/>
      <c r="F47" s="275">
        <f>SUM(F13-G24-G32-G33-G34-G35-G36-G38+F41+F42+F43+F44+F45+F46)</f>
        <v>1025.02</v>
      </c>
      <c r="G47" s="279"/>
      <c r="H47" s="277">
        <f>SUM(H13-I24-I32-I34-I35-I36-I38+H41+H42+H43+H44+H45+H46)</f>
        <v>1104.58</v>
      </c>
      <c r="I47" s="283"/>
      <c r="J47" s="277">
        <f>SUM(J13-K24-K32-K33-K34-K35-K36-K38+J41+J42+J43+J44+J45+J46)</f>
        <v>738.4799999999999</v>
      </c>
      <c r="K47" s="283"/>
      <c r="L47" s="277">
        <f>SUM(L13-M24-M32-M33-M34-M35-M36-M38+L41+L42+L43+L44+L45+L46)</f>
        <v>992.68</v>
      </c>
      <c r="M47" s="283"/>
      <c r="N47" s="275">
        <f>SUM(N13-O24-O32-O33-O34-O35-O36-O38+N41+N42+N43+N44+N45+N46)</f>
        <v>1199.8600000000001</v>
      </c>
      <c r="O47" s="276"/>
      <c r="P47" s="277">
        <f>SUM(P13-Q24-Q32-Q33-Q34-Q35-Q36-Q38+P41+P42+P43+P44+P45+P46)</f>
        <v>1237.04</v>
      </c>
      <c r="Q47" s="278"/>
      <c r="R47" s="275">
        <f>SUM(R13-S24-S32-S33-S34-S35-S36-S38+R41+R42+R43+R44+R45+R46)</f>
        <v>1317.52</v>
      </c>
      <c r="S47" s="279"/>
      <c r="T47" s="277">
        <f>SUM(T13-U24-U32-U33-U34-U35-U36-U37-U38+T41+T42+T43+T44+T45+T46)</f>
        <v>1061.21</v>
      </c>
      <c r="U47" s="278"/>
      <c r="V47" s="275">
        <f>SUM(V13-W24-W32-W33-W34-W36-W37-W38+V41+V42+V43+V44+V45+V46)</f>
        <v>935.08999999999992</v>
      </c>
      <c r="W47" s="276"/>
      <c r="X47" s="297">
        <f>SUM(X13-Y24-Y32-Y33-Y34-Y36-Y37-Y38+X41+X42+X43+X44+X45+X46)</f>
        <v>1016.16</v>
      </c>
      <c r="Y47" s="279"/>
      <c r="Z47" s="275">
        <f>SUM(Z13-AA24-AA32-AA33-AA34-AA35-AA36-AA38+Z41+Z42+Z43+Z44+Z45+Z46)</f>
        <v>1120.55</v>
      </c>
      <c r="AA47" s="279"/>
      <c r="AB47" s="91"/>
      <c r="AC47" s="108" t="s">
        <v>104</v>
      </c>
      <c r="AD47" s="124">
        <f>'2020'!$Z$47</f>
        <v>1120.55</v>
      </c>
      <c r="AE47" s="5"/>
    </row>
    <row r="48" spans="1:31" x14ac:dyDescent="0.25">
      <c r="A48" s="111" t="s">
        <v>52</v>
      </c>
      <c r="B48" s="58">
        <v>1000</v>
      </c>
      <c r="C48" s="58">
        <v>500</v>
      </c>
      <c r="D48" s="58">
        <v>500</v>
      </c>
      <c r="E48" s="58">
        <v>500</v>
      </c>
      <c r="F48" s="58">
        <v>500</v>
      </c>
      <c r="G48" s="58">
        <v>500</v>
      </c>
      <c r="H48" s="58">
        <v>500</v>
      </c>
      <c r="I48" s="58">
        <v>500</v>
      </c>
      <c r="J48" s="58">
        <v>500</v>
      </c>
      <c r="K48" s="58">
        <v>500</v>
      </c>
      <c r="L48" s="58">
        <v>500</v>
      </c>
      <c r="M48" s="58">
        <v>500</v>
      </c>
      <c r="N48" s="58">
        <v>500</v>
      </c>
      <c r="O48" s="58">
        <v>500</v>
      </c>
      <c r="P48" s="58">
        <v>500</v>
      </c>
      <c r="Q48" s="58">
        <v>500</v>
      </c>
      <c r="R48" s="58">
        <v>500</v>
      </c>
      <c r="S48" s="58">
        <v>500</v>
      </c>
      <c r="T48" s="58">
        <v>500</v>
      </c>
      <c r="U48" s="58">
        <v>500</v>
      </c>
      <c r="V48" s="58">
        <v>500</v>
      </c>
      <c r="W48" s="58">
        <v>500</v>
      </c>
      <c r="X48" s="58">
        <v>500</v>
      </c>
      <c r="Y48" s="58">
        <v>500</v>
      </c>
      <c r="Z48" s="58">
        <v>500</v>
      </c>
      <c r="AA48" s="58">
        <v>500</v>
      </c>
      <c r="AB48" s="2"/>
      <c r="AC48" s="109" t="s">
        <v>105</v>
      </c>
      <c r="AD48" s="175">
        <v>500</v>
      </c>
    </row>
    <row r="49" spans="1:30" s="6" customFormat="1" ht="15.75" thickBot="1" x14ac:dyDescent="0.3">
      <c r="A49" s="119" t="s">
        <v>24</v>
      </c>
      <c r="B49" s="120"/>
      <c r="C49" s="120">
        <f>SUM(C47-L48)</f>
        <v>536.48</v>
      </c>
      <c r="D49" s="121"/>
      <c r="E49" s="165">
        <f>SUM(D47-E48)</f>
        <v>-500</v>
      </c>
      <c r="F49" s="120"/>
      <c r="G49" s="120">
        <f>SUM(F47-G48)</f>
        <v>525.02</v>
      </c>
      <c r="H49" s="120"/>
      <c r="I49" s="120">
        <f>SUM(H47-I48)</f>
        <v>604.57999999999993</v>
      </c>
      <c r="J49" s="120"/>
      <c r="K49" s="120">
        <f>SUM(J47-K48)</f>
        <v>238.4799999999999</v>
      </c>
      <c r="L49" s="120"/>
      <c r="M49" s="120">
        <f>SUM(L47-M48)</f>
        <v>492.67999999999995</v>
      </c>
      <c r="N49" s="120"/>
      <c r="O49" s="120">
        <f>SUM(N47-C48)</f>
        <v>699.86000000000013</v>
      </c>
      <c r="P49" s="120"/>
      <c r="Q49" s="120">
        <f>SUM(P47-Q48)</f>
        <v>737.04</v>
      </c>
      <c r="R49" s="120"/>
      <c r="S49" s="120">
        <f>SUM(R47-S48)</f>
        <v>817.52</v>
      </c>
      <c r="T49" s="120"/>
      <c r="U49" s="120">
        <f t="shared" ref="U49" si="1">SUM(T47-U48)</f>
        <v>561.21</v>
      </c>
      <c r="V49" s="120"/>
      <c r="W49" s="120">
        <f>SUM(V47-W48)</f>
        <v>435.08999999999992</v>
      </c>
      <c r="X49" s="120"/>
      <c r="Y49" s="120">
        <f t="shared" ref="Y49" si="2">SUM(X47-Y48)</f>
        <v>516.16</v>
      </c>
      <c r="Z49" s="120"/>
      <c r="AA49" s="120">
        <f t="shared" ref="AA49" si="3">SUM(Z47-AA48)</f>
        <v>620.54999999999995</v>
      </c>
      <c r="AB49" s="5"/>
      <c r="AC49" s="122" t="s">
        <v>24</v>
      </c>
      <c r="AD49" s="124">
        <f>'2020'!$AA$49</f>
        <v>620.54999999999995</v>
      </c>
    </row>
    <row r="51" spans="1:30" s="12" customFormat="1" x14ac:dyDescent="0.25">
      <c r="A51" s="134" t="s">
        <v>94</v>
      </c>
      <c r="B51" s="2"/>
      <c r="C51" s="134"/>
      <c r="D51" s="140"/>
      <c r="E51" s="140"/>
      <c r="F51" s="140"/>
      <c r="G51" s="134"/>
      <c r="H51" s="134"/>
      <c r="I51" s="2">
        <f>SUM(I49-G49)</f>
        <v>79.559999999999945</v>
      </c>
      <c r="J51" s="2"/>
      <c r="K51" s="134">
        <f>SUM(K49-I49)</f>
        <v>-366.1</v>
      </c>
      <c r="L51" s="134"/>
      <c r="M51" s="134">
        <f>SUM(M49-K49)</f>
        <v>254.20000000000005</v>
      </c>
      <c r="N51" s="134"/>
      <c r="O51" s="134">
        <f>SUM(O49-M49)</f>
        <v>207.18000000000018</v>
      </c>
      <c r="P51" s="134"/>
      <c r="Q51" s="2">
        <f>SUM(Q49-O49)</f>
        <v>37.179999999999836</v>
      </c>
      <c r="R51" s="2">
        <f t="shared" ref="R51:S51" si="4">SUM(R49-P49)</f>
        <v>0</v>
      </c>
      <c r="S51" s="2">
        <f t="shared" si="4"/>
        <v>80.480000000000018</v>
      </c>
      <c r="T51" s="2">
        <f t="shared" ref="T51" si="5">SUM(T49-R49)</f>
        <v>0</v>
      </c>
      <c r="U51" s="2">
        <f>SUM(U49-S49)</f>
        <v>-256.30999999999995</v>
      </c>
      <c r="V51" s="2">
        <f t="shared" ref="V51" si="6">SUM(V49-T49)</f>
        <v>0</v>
      </c>
      <c r="W51" s="2">
        <f t="shared" ref="W51" si="7">SUM(W49-U49)</f>
        <v>-126.12000000000012</v>
      </c>
      <c r="X51" s="2">
        <f t="shared" ref="X51" si="8">SUM(X49-V49)</f>
        <v>0</v>
      </c>
      <c r="Y51" s="2">
        <f t="shared" ref="Y51" si="9">SUM(Y49-W49)</f>
        <v>81.07000000000005</v>
      </c>
      <c r="AB51" s="1"/>
      <c r="AD51" s="171"/>
    </row>
    <row r="52" spans="1:30" x14ac:dyDescent="0.25">
      <c r="A52" s="135"/>
      <c r="B52" s="2"/>
      <c r="C52" s="135"/>
      <c r="D52" s="140"/>
      <c r="E52" s="140"/>
      <c r="Q52" s="7"/>
      <c r="AB52"/>
      <c r="AD52"/>
    </row>
    <row r="53" spans="1:30" x14ac:dyDescent="0.25">
      <c r="A53" s="1"/>
      <c r="B53"/>
      <c r="D53"/>
      <c r="E53"/>
      <c r="F53"/>
      <c r="Q53" s="7"/>
      <c r="W53" s="7"/>
      <c r="Y53" s="7"/>
      <c r="AB53"/>
      <c r="AD53"/>
    </row>
    <row r="54" spans="1:30" x14ac:dyDescent="0.25">
      <c r="A54" s="177"/>
      <c r="B54" s="135"/>
      <c r="D54" s="7"/>
      <c r="E54" s="7"/>
      <c r="F54" s="7"/>
      <c r="T54" s="7"/>
      <c r="AB54"/>
      <c r="AD54"/>
    </row>
    <row r="55" spans="1:30" x14ac:dyDescent="0.25">
      <c r="A55" s="177"/>
      <c r="B55" s="135"/>
      <c r="D55" s="7"/>
      <c r="E55" s="7"/>
      <c r="F55" s="7"/>
      <c r="Q55" s="7"/>
      <c r="AB55"/>
      <c r="AD55"/>
    </row>
    <row r="56" spans="1:30" x14ac:dyDescent="0.25">
      <c r="A56" s="177"/>
      <c r="B56" s="135"/>
      <c r="D56" s="7"/>
      <c r="E56" s="7"/>
      <c r="F56" s="7"/>
      <c r="AB56"/>
      <c r="AD56"/>
    </row>
    <row r="57" spans="1:30" x14ac:dyDescent="0.25">
      <c r="A57" s="177"/>
      <c r="B57" s="135"/>
      <c r="D57" s="7"/>
      <c r="E57" s="7"/>
      <c r="F57" s="7"/>
      <c r="AB57"/>
      <c r="AD57"/>
    </row>
    <row r="58" spans="1:30" x14ac:dyDescent="0.25">
      <c r="A58" s="177"/>
      <c r="B58" s="135"/>
      <c r="D58" s="7"/>
      <c r="E58" s="7"/>
      <c r="F58" s="7"/>
      <c r="AB58"/>
      <c r="AD58"/>
    </row>
    <row r="59" spans="1:30" x14ac:dyDescent="0.25">
      <c r="A59" s="177"/>
      <c r="B59" s="135"/>
      <c r="D59" s="7"/>
      <c r="E59" s="7"/>
      <c r="F59" s="7"/>
      <c r="AB59"/>
      <c r="AD59"/>
    </row>
    <row r="60" spans="1:30" x14ac:dyDescent="0.25">
      <c r="A60" s="177"/>
      <c r="B60" s="135"/>
      <c r="D60" s="7"/>
      <c r="E60" s="7"/>
      <c r="F60" s="7"/>
      <c r="AB60"/>
      <c r="AD60"/>
    </row>
    <row r="61" spans="1:30" x14ac:dyDescent="0.25">
      <c r="A61" s="177"/>
      <c r="B61" s="135"/>
      <c r="D61" s="7"/>
      <c r="E61" s="7"/>
      <c r="F61" s="7"/>
      <c r="AB61"/>
      <c r="AD61"/>
    </row>
    <row r="62" spans="1:30" x14ac:dyDescent="0.25">
      <c r="A62" s="177"/>
      <c r="B62" s="135"/>
      <c r="D62" s="7"/>
      <c r="E62" s="7"/>
      <c r="F62" s="7"/>
      <c r="AB62"/>
      <c r="AD62"/>
    </row>
    <row r="63" spans="1:30" x14ac:dyDescent="0.25">
      <c r="A63" s="177"/>
      <c r="B63" s="135"/>
      <c r="D63" s="7"/>
      <c r="E63" s="1"/>
      <c r="F63" s="1"/>
      <c r="AB63"/>
      <c r="AD63"/>
    </row>
    <row r="64" spans="1:30" x14ac:dyDescent="0.25">
      <c r="A64" s="177"/>
      <c r="B64" s="135"/>
      <c r="D64" s="7"/>
      <c r="E64" s="7"/>
      <c r="F64" s="7"/>
      <c r="AB64"/>
      <c r="AD64"/>
    </row>
    <row r="65" spans="1:30" x14ac:dyDescent="0.25">
      <c r="A65" s="177"/>
      <c r="B65" s="135"/>
      <c r="D65" s="7"/>
      <c r="E65" s="7"/>
      <c r="F65" s="7"/>
      <c r="AB65"/>
      <c r="AD65"/>
    </row>
    <row r="66" spans="1:30" x14ac:dyDescent="0.25">
      <c r="A66" s="177"/>
      <c r="B66" s="135"/>
      <c r="D66" s="7"/>
      <c r="E66" s="7"/>
      <c r="F66" s="7"/>
    </row>
    <row r="67" spans="1:30" x14ac:dyDescent="0.25">
      <c r="A67" s="177"/>
      <c r="B67" s="135"/>
      <c r="D67" s="7"/>
      <c r="E67" s="7"/>
      <c r="F67" s="7"/>
    </row>
    <row r="68" spans="1:30" x14ac:dyDescent="0.25">
      <c r="A68" s="177"/>
      <c r="B68" s="135"/>
      <c r="D68" s="7"/>
      <c r="E68" s="7"/>
      <c r="F68" s="7"/>
    </row>
    <row r="69" spans="1:30" x14ac:dyDescent="0.25">
      <c r="A69" s="177"/>
      <c r="B69" s="135"/>
      <c r="D69" s="7"/>
      <c r="E69" s="7"/>
      <c r="F69" s="7"/>
    </row>
    <row r="70" spans="1:30" x14ac:dyDescent="0.25">
      <c r="A70" s="176"/>
      <c r="B70" s="135"/>
      <c r="D70" s="7"/>
      <c r="E70" s="7"/>
      <c r="F70" s="7"/>
    </row>
    <row r="71" spans="1:30" x14ac:dyDescent="0.25">
      <c r="A71" s="176"/>
      <c r="B71" s="135"/>
      <c r="D71" s="7"/>
      <c r="E71" s="7"/>
      <c r="F71" s="7"/>
    </row>
    <row r="72" spans="1:30" x14ac:dyDescent="0.25">
      <c r="A72" s="176"/>
      <c r="B72" s="135"/>
      <c r="D72" s="7"/>
      <c r="E72" s="7"/>
      <c r="F72" s="7"/>
      <c r="I72"/>
      <c r="AB72"/>
      <c r="AD72"/>
    </row>
    <row r="73" spans="1:30" x14ac:dyDescent="0.25">
      <c r="A73" s="176"/>
      <c r="B73" s="135"/>
      <c r="D73" s="7"/>
      <c r="E73" s="7"/>
      <c r="F73" s="7"/>
      <c r="I73"/>
      <c r="AB73"/>
      <c r="AD73"/>
    </row>
    <row r="74" spans="1:30" x14ac:dyDescent="0.25">
      <c r="A74" s="176"/>
      <c r="B74" s="135"/>
      <c r="D74" s="7"/>
      <c r="E74" s="7"/>
      <c r="F74" s="7"/>
      <c r="I74"/>
      <c r="AB74"/>
      <c r="AD74"/>
    </row>
    <row r="75" spans="1:30" x14ac:dyDescent="0.25">
      <c r="A75" s="176"/>
      <c r="B75" s="135"/>
      <c r="D75" s="7"/>
      <c r="E75" s="7"/>
      <c r="F75" s="7"/>
      <c r="I75"/>
      <c r="AB75"/>
      <c r="AD75"/>
    </row>
    <row r="76" spans="1:30" x14ac:dyDescent="0.25">
      <c r="A76" s="176"/>
      <c r="B76" s="135"/>
      <c r="D76" s="7"/>
      <c r="E76" s="7"/>
      <c r="F76" s="7"/>
      <c r="I76"/>
      <c r="AB76"/>
      <c r="AD76"/>
    </row>
    <row r="77" spans="1:30" x14ac:dyDescent="0.25">
      <c r="A77" s="176"/>
      <c r="B77" s="135"/>
      <c r="D77" s="7"/>
      <c r="E77" s="7"/>
      <c r="F77" s="7"/>
      <c r="I77"/>
      <c r="AB77"/>
      <c r="AD77"/>
    </row>
    <row r="78" spans="1:30" x14ac:dyDescent="0.25">
      <c r="A78" s="176"/>
      <c r="B78"/>
      <c r="D78" s="7"/>
      <c r="E78" s="7"/>
      <c r="F78" s="7"/>
      <c r="I78"/>
      <c r="AB78"/>
      <c r="AD78"/>
    </row>
    <row r="79" spans="1:30" x14ac:dyDescent="0.25">
      <c r="A79" s="176"/>
      <c r="B79" s="135"/>
      <c r="D79" s="7"/>
      <c r="E79" s="7"/>
      <c r="F79" s="7"/>
      <c r="I79"/>
      <c r="AB79"/>
      <c r="AD79"/>
    </row>
    <row r="80" spans="1:30" x14ac:dyDescent="0.25">
      <c r="B80"/>
      <c r="D80" s="7"/>
      <c r="E80" s="7"/>
      <c r="F80" s="7"/>
      <c r="I80"/>
      <c r="AB80"/>
      <c r="AD80"/>
    </row>
    <row r="81" spans="1:30" x14ac:dyDescent="0.25">
      <c r="A81" s="1"/>
      <c r="B81"/>
      <c r="D81" s="1"/>
      <c r="E81" s="1"/>
      <c r="F81" s="1"/>
      <c r="I81"/>
      <c r="AB81"/>
      <c r="AD81"/>
    </row>
    <row r="82" spans="1:30" x14ac:dyDescent="0.25">
      <c r="A82" s="135" t="s">
        <v>22</v>
      </c>
      <c r="B82" s="2" t="e">
        <f>SUM(#REF!-#REF!)</f>
        <v>#REF!</v>
      </c>
      <c r="D82"/>
      <c r="E82"/>
      <c r="F82"/>
      <c r="I82"/>
      <c r="AB82"/>
      <c r="AD82"/>
    </row>
    <row r="89" spans="1:30" x14ac:dyDescent="0.25">
      <c r="M89" s="176"/>
      <c r="S89" s="178"/>
      <c r="T89" s="179"/>
    </row>
    <row r="90" spans="1:30" x14ac:dyDescent="0.25">
      <c r="T90" s="179"/>
    </row>
    <row r="91" spans="1:30" x14ac:dyDescent="0.25">
      <c r="M91" s="176"/>
      <c r="S91" s="178"/>
      <c r="T91" s="179"/>
    </row>
    <row r="92" spans="1:30" x14ac:dyDescent="0.25">
      <c r="T92" s="179"/>
    </row>
    <row r="93" spans="1:30" x14ac:dyDescent="0.25">
      <c r="M93" s="176"/>
      <c r="S93" s="178"/>
      <c r="T93" s="179"/>
    </row>
    <row r="94" spans="1:30" x14ac:dyDescent="0.25">
      <c r="T94" s="179"/>
    </row>
    <row r="95" spans="1:30" x14ac:dyDescent="0.25">
      <c r="M95" s="176"/>
      <c r="T95" s="179"/>
    </row>
    <row r="96" spans="1:30" x14ac:dyDescent="0.25">
      <c r="T96" s="179"/>
    </row>
    <row r="97" spans="13:20" x14ac:dyDescent="0.25">
      <c r="M97" s="176"/>
      <c r="S97" s="178"/>
      <c r="T97" s="179"/>
    </row>
    <row r="98" spans="13:20" x14ac:dyDescent="0.25">
      <c r="T98" s="179"/>
    </row>
    <row r="99" spans="13:20" x14ac:dyDescent="0.25">
      <c r="M99" s="176"/>
      <c r="S99" s="178"/>
      <c r="T99" s="179"/>
    </row>
    <row r="100" spans="13:20" x14ac:dyDescent="0.25">
      <c r="T100" s="179"/>
    </row>
    <row r="101" spans="13:20" x14ac:dyDescent="0.25">
      <c r="M101" s="176"/>
      <c r="S101" s="178"/>
      <c r="T101" s="179"/>
    </row>
    <row r="102" spans="13:20" x14ac:dyDescent="0.25">
      <c r="T102" s="179"/>
    </row>
    <row r="103" spans="13:20" x14ac:dyDescent="0.25">
      <c r="M103" s="176"/>
      <c r="S103" s="178"/>
      <c r="T103" s="179"/>
    </row>
    <row r="104" spans="13:20" x14ac:dyDescent="0.25">
      <c r="T104" s="179"/>
    </row>
    <row r="105" spans="13:20" x14ac:dyDescent="0.25">
      <c r="M105" s="176"/>
      <c r="S105" s="178"/>
      <c r="T105" s="179"/>
    </row>
    <row r="106" spans="13:20" x14ac:dyDescent="0.25">
      <c r="T106" s="179"/>
    </row>
    <row r="107" spans="13:20" x14ac:dyDescent="0.25">
      <c r="M107" s="176"/>
      <c r="S107" s="178"/>
      <c r="T107" s="179"/>
    </row>
    <row r="108" spans="13:20" x14ac:dyDescent="0.25">
      <c r="T108" s="179"/>
    </row>
    <row r="109" spans="13:20" x14ac:dyDescent="0.25">
      <c r="M109" s="176"/>
      <c r="S109" s="178"/>
      <c r="T109" s="179"/>
    </row>
    <row r="110" spans="13:20" x14ac:dyDescent="0.25">
      <c r="T110" s="179"/>
    </row>
    <row r="111" spans="13:20" x14ac:dyDescent="0.25">
      <c r="M111" s="176"/>
      <c r="S111" s="178"/>
      <c r="T111" s="179"/>
    </row>
    <row r="112" spans="13:20" x14ac:dyDescent="0.25">
      <c r="T112" s="179"/>
    </row>
    <row r="113" spans="13:20" x14ac:dyDescent="0.25">
      <c r="M113" s="176"/>
      <c r="S113" s="178"/>
      <c r="T113" s="179"/>
    </row>
    <row r="114" spans="13:20" x14ac:dyDescent="0.25">
      <c r="T114" s="179"/>
    </row>
    <row r="115" spans="13:20" x14ac:dyDescent="0.25">
      <c r="M115" s="176"/>
      <c r="S115" s="178"/>
      <c r="T115" s="179"/>
    </row>
    <row r="116" spans="13:20" x14ac:dyDescent="0.25">
      <c r="T116" s="179"/>
    </row>
    <row r="117" spans="13:20" x14ac:dyDescent="0.25">
      <c r="M117" s="176"/>
      <c r="S117" s="178"/>
      <c r="T117" s="179"/>
    </row>
    <row r="118" spans="13:20" x14ac:dyDescent="0.25">
      <c r="T118" s="179"/>
    </row>
    <row r="119" spans="13:20" x14ac:dyDescent="0.25">
      <c r="M119" s="176"/>
      <c r="S119" s="178"/>
      <c r="T119" s="179"/>
    </row>
    <row r="120" spans="13:20" x14ac:dyDescent="0.25">
      <c r="T120" s="179"/>
    </row>
    <row r="121" spans="13:20" x14ac:dyDescent="0.25">
      <c r="M121" s="176"/>
      <c r="S121" s="178"/>
      <c r="T121" s="179"/>
    </row>
    <row r="122" spans="13:20" x14ac:dyDescent="0.25">
      <c r="T122" s="179"/>
    </row>
    <row r="123" spans="13:20" x14ac:dyDescent="0.25">
      <c r="M123" s="176"/>
      <c r="S123" s="178"/>
      <c r="T123" s="179"/>
    </row>
    <row r="124" spans="13:20" x14ac:dyDescent="0.25">
      <c r="T124" s="179"/>
    </row>
    <row r="125" spans="13:20" x14ac:dyDescent="0.25">
      <c r="M125" s="176"/>
      <c r="S125" s="178"/>
      <c r="T125" s="179"/>
    </row>
    <row r="126" spans="13:20" x14ac:dyDescent="0.25">
      <c r="T126" s="179"/>
    </row>
    <row r="127" spans="13:20" x14ac:dyDescent="0.25">
      <c r="M127" s="176"/>
      <c r="S127" s="178"/>
      <c r="T127" s="179"/>
    </row>
    <row r="128" spans="13:20" x14ac:dyDescent="0.25">
      <c r="T128" s="179"/>
    </row>
    <row r="129" spans="13:20" x14ac:dyDescent="0.25">
      <c r="M129" s="176"/>
      <c r="T129" s="7"/>
    </row>
    <row r="130" spans="13:20" x14ac:dyDescent="0.25">
      <c r="T130" s="179"/>
    </row>
    <row r="131" spans="13:20" x14ac:dyDescent="0.25">
      <c r="M131" s="176"/>
      <c r="T131" s="179"/>
    </row>
    <row r="132" spans="13:20" x14ac:dyDescent="0.25">
      <c r="T132" s="179"/>
    </row>
    <row r="133" spans="13:20" x14ac:dyDescent="0.25">
      <c r="M133" s="176"/>
      <c r="S133" s="178"/>
      <c r="T133" s="179"/>
    </row>
    <row r="134" spans="13:20" x14ac:dyDescent="0.25">
      <c r="T134" s="179"/>
    </row>
    <row r="135" spans="13:20" x14ac:dyDescent="0.25">
      <c r="M135" s="176"/>
      <c r="T135" s="179"/>
    </row>
    <row r="137" spans="13:20" x14ac:dyDescent="0.25">
      <c r="R137">
        <f>SUM(R89:R135)</f>
        <v>0</v>
      </c>
      <c r="T137" s="178"/>
    </row>
  </sheetData>
  <mergeCells count="64">
    <mergeCell ref="P47:Q47"/>
    <mergeCell ref="R47:S47"/>
    <mergeCell ref="T47:U47"/>
    <mergeCell ref="V47:W47"/>
    <mergeCell ref="X47:Y47"/>
    <mergeCell ref="Z47:AA47"/>
    <mergeCell ref="T10:U10"/>
    <mergeCell ref="V10:W10"/>
    <mergeCell ref="X10:Y10"/>
    <mergeCell ref="Z10:AA10"/>
    <mergeCell ref="D47:E47"/>
    <mergeCell ref="F47:G47"/>
    <mergeCell ref="H47:I47"/>
    <mergeCell ref="J47:K47"/>
    <mergeCell ref="L47:M47"/>
    <mergeCell ref="N47:O47"/>
    <mergeCell ref="Z8:AA8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N8:O8"/>
    <mergeCell ref="P8:Q8"/>
    <mergeCell ref="R8:S8"/>
    <mergeCell ref="T8:U8"/>
    <mergeCell ref="V8:W8"/>
    <mergeCell ref="X8:Y8"/>
    <mergeCell ref="T7:U7"/>
    <mergeCell ref="V7:W7"/>
    <mergeCell ref="X7:Y7"/>
    <mergeCell ref="Z7:AA7"/>
    <mergeCell ref="B8:C8"/>
    <mergeCell ref="D8:E8"/>
    <mergeCell ref="F8:G8"/>
    <mergeCell ref="H8:I8"/>
    <mergeCell ref="J8:K8"/>
    <mergeCell ref="L8:M8"/>
    <mergeCell ref="Z5:AA5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N5:O5"/>
    <mergeCell ref="P5:Q5"/>
    <mergeCell ref="R5:S5"/>
    <mergeCell ref="T5:U5"/>
    <mergeCell ref="V5:W5"/>
    <mergeCell ref="X5:Y5"/>
    <mergeCell ref="B5:C5"/>
    <mergeCell ref="D5:E5"/>
    <mergeCell ref="F5:G5"/>
    <mergeCell ref="H5:I5"/>
    <mergeCell ref="J5:K5"/>
    <mergeCell ref="L5:M5"/>
  </mergeCells>
  <pageMargins left="0.70866141732283472" right="0.70866141732283472" top="0.74803149606299213" bottom="0.74803149606299213" header="0.31496062992125984" footer="0.31496062992125984"/>
  <pageSetup paperSize="9" scale="34" orientation="landscape" horizontalDpi="4294967293" r:id="rId1"/>
  <ignoredErrors>
    <ignoredError sqref="S13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E137"/>
  <sheetViews>
    <sheetView windowProtection="1" showGridLines="0" showZeros="0" topLeftCell="M18" zoomScale="70" zoomScaleNormal="70" workbookViewId="0">
      <selection activeCell="AD35" sqref="AD35"/>
    </sheetView>
  </sheetViews>
  <sheetFormatPr defaultColWidth="8.85546875" defaultRowHeight="15" x14ac:dyDescent="0.25"/>
  <cols>
    <col min="1" max="1" width="38" customWidth="1"/>
    <col min="2" max="2" width="12.42578125" style="1" customWidth="1"/>
    <col min="3" max="3" width="13.42578125" customWidth="1"/>
    <col min="4" max="6" width="13.140625" style="35" customWidth="1"/>
    <col min="7" max="7" width="10.7109375" bestFit="1" customWidth="1"/>
    <col min="8" max="8" width="13.42578125" customWidth="1"/>
    <col min="9" max="9" width="11.42578125" style="1" customWidth="1"/>
    <col min="10" max="10" width="15.5703125" style="1" customWidth="1"/>
    <col min="11" max="11" width="14.7109375" customWidth="1"/>
    <col min="12" max="12" width="13.7109375" customWidth="1"/>
    <col min="13" max="13" width="12.5703125" customWidth="1"/>
    <col min="14" max="14" width="12.42578125" customWidth="1"/>
    <col min="15" max="15" width="21.28515625" customWidth="1"/>
    <col min="16" max="16" width="11.7109375" customWidth="1"/>
    <col min="17" max="17" width="13" customWidth="1"/>
    <col min="18" max="18" width="14.7109375" customWidth="1"/>
    <col min="19" max="19" width="13.5703125" customWidth="1"/>
    <col min="20" max="21" width="13.42578125" customWidth="1"/>
    <col min="22" max="22" width="13.85546875" customWidth="1"/>
    <col min="23" max="23" width="12.5703125" customWidth="1"/>
    <col min="24" max="24" width="12.7109375" style="7" customWidth="1"/>
    <col min="25" max="25" width="11.5703125" style="7" customWidth="1"/>
    <col min="26" max="26" width="12.7109375" customWidth="1"/>
    <col min="27" max="27" width="11.7109375" customWidth="1"/>
    <col min="28" max="28" width="2.7109375" style="7" customWidth="1"/>
    <col min="29" max="29" width="46.42578125" customWidth="1"/>
    <col min="30" max="30" width="17.85546875" style="142" customWidth="1"/>
  </cols>
  <sheetData>
    <row r="1" spans="1:30" x14ac:dyDescent="0.25">
      <c r="A1" t="s">
        <v>122</v>
      </c>
    </row>
    <row r="2" spans="1:30" x14ac:dyDescent="0.25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30" x14ac:dyDescent="0.25">
      <c r="A3" s="167" t="s">
        <v>103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220"/>
      <c r="Y3" s="220"/>
      <c r="Z3" s="6"/>
      <c r="AA3" s="6"/>
      <c r="AB3" s="115"/>
      <c r="AC3" s="93" t="s">
        <v>117</v>
      </c>
      <c r="AD3" s="143"/>
    </row>
    <row r="4" spans="1:30" x14ac:dyDescent="0.25">
      <c r="A4" s="3"/>
      <c r="B4" s="6"/>
      <c r="C4" s="6"/>
      <c r="G4" s="6"/>
      <c r="H4" s="5"/>
      <c r="I4" s="5"/>
      <c r="J4" s="34"/>
      <c r="K4" s="6"/>
      <c r="L4" s="6"/>
      <c r="M4" s="6"/>
      <c r="AB4" s="88"/>
      <c r="AC4" s="11"/>
      <c r="AD4" s="143"/>
    </row>
    <row r="5" spans="1:30" s="12" customFormat="1" x14ac:dyDescent="0.25">
      <c r="A5" s="118" t="s">
        <v>110</v>
      </c>
      <c r="B5" s="272"/>
      <c r="C5" s="290"/>
      <c r="D5" s="286">
        <v>44227</v>
      </c>
      <c r="E5" s="289"/>
      <c r="F5" s="284">
        <v>44254</v>
      </c>
      <c r="G5" s="288"/>
      <c r="H5" s="286">
        <v>44286</v>
      </c>
      <c r="I5" s="287"/>
      <c r="J5" s="284">
        <v>44314</v>
      </c>
      <c r="K5" s="288"/>
      <c r="L5" s="286">
        <v>44344</v>
      </c>
      <c r="M5" s="287"/>
      <c r="N5" s="284">
        <v>44374</v>
      </c>
      <c r="O5" s="288"/>
      <c r="P5" s="286">
        <v>44407</v>
      </c>
      <c r="Q5" s="287"/>
      <c r="R5" s="284">
        <v>44430</v>
      </c>
      <c r="S5" s="288"/>
      <c r="T5" s="286">
        <v>44469</v>
      </c>
      <c r="U5" s="287"/>
      <c r="V5" s="284">
        <v>44494</v>
      </c>
      <c r="W5" s="288"/>
      <c r="X5" s="286">
        <v>44528</v>
      </c>
      <c r="Y5" s="287"/>
      <c r="Z5" s="284">
        <v>44537</v>
      </c>
      <c r="AA5" s="285"/>
      <c r="AB5" s="46"/>
      <c r="AC5" s="94" t="s">
        <v>18</v>
      </c>
      <c r="AD5" s="144"/>
    </row>
    <row r="6" spans="1:30" x14ac:dyDescent="0.25">
      <c r="A6" s="43"/>
      <c r="B6" s="17"/>
      <c r="C6" s="67"/>
      <c r="D6" s="40"/>
      <c r="E6" s="114"/>
      <c r="F6" s="40"/>
      <c r="G6" s="114"/>
      <c r="H6" s="40"/>
      <c r="I6" s="114"/>
      <c r="J6" s="40"/>
      <c r="K6" s="114"/>
      <c r="L6" s="40"/>
      <c r="M6" s="114"/>
      <c r="N6" s="40"/>
      <c r="O6" s="114"/>
      <c r="P6" s="40"/>
      <c r="Q6" s="114"/>
      <c r="R6" s="40"/>
      <c r="S6" s="114"/>
      <c r="T6" s="40"/>
      <c r="U6" s="114"/>
      <c r="V6" s="40"/>
      <c r="W6" s="114"/>
      <c r="X6" s="40"/>
      <c r="Y6" s="114"/>
      <c r="Z6" s="40"/>
      <c r="AA6" s="114"/>
      <c r="AB6" s="88"/>
      <c r="AC6" s="11"/>
      <c r="AD6" s="143"/>
    </row>
    <row r="7" spans="1:30" x14ac:dyDescent="0.25">
      <c r="A7" s="43"/>
      <c r="B7" s="266" t="s">
        <v>83</v>
      </c>
      <c r="C7" s="267"/>
      <c r="D7" s="266" t="s">
        <v>27</v>
      </c>
      <c r="E7" s="267"/>
      <c r="F7" s="272" t="s">
        <v>28</v>
      </c>
      <c r="G7" s="274"/>
      <c r="H7" s="266" t="s">
        <v>29</v>
      </c>
      <c r="I7" s="267"/>
      <c r="J7" s="272" t="s">
        <v>49</v>
      </c>
      <c r="K7" s="274" t="s">
        <v>30</v>
      </c>
      <c r="L7" s="266" t="s">
        <v>31</v>
      </c>
      <c r="M7" s="267"/>
      <c r="N7" s="272" t="s">
        <v>32</v>
      </c>
      <c r="O7" s="274"/>
      <c r="P7" s="266" t="s">
        <v>33</v>
      </c>
      <c r="Q7" s="267"/>
      <c r="R7" s="272" t="s">
        <v>34</v>
      </c>
      <c r="S7" s="274"/>
      <c r="T7" s="266" t="s">
        <v>35</v>
      </c>
      <c r="U7" s="267"/>
      <c r="V7" s="272" t="s">
        <v>36</v>
      </c>
      <c r="W7" s="274"/>
      <c r="X7" s="266" t="s">
        <v>37</v>
      </c>
      <c r="Y7" s="267"/>
      <c r="Z7" s="272" t="s">
        <v>38</v>
      </c>
      <c r="AA7" s="273"/>
      <c r="AB7" s="89"/>
      <c r="AC7" s="11"/>
      <c r="AD7" s="143"/>
    </row>
    <row r="8" spans="1:30" ht="15.75" thickBot="1" x14ac:dyDescent="0.3">
      <c r="A8" s="85" t="s">
        <v>109</v>
      </c>
      <c r="B8" s="124">
        <f>'2020'!$AD$47</f>
        <v>1120.55</v>
      </c>
      <c r="C8" s="124"/>
      <c r="D8" s="268">
        <f>'2021'!$C$47</f>
        <v>1120.55</v>
      </c>
      <c r="E8" s="269"/>
      <c r="F8" s="298">
        <f>'2021'!$D$47</f>
        <v>1121.27</v>
      </c>
      <c r="G8" s="299"/>
      <c r="H8" s="275">
        <f>'2021'!$F$47</f>
        <v>1345.3799999999999</v>
      </c>
      <c r="I8" s="276"/>
      <c r="J8" s="277">
        <f>'2021'!$H$47</f>
        <v>1413.63</v>
      </c>
      <c r="K8" s="283"/>
      <c r="L8" s="280">
        <f>'2021'!$J$47</f>
        <v>1524.36</v>
      </c>
      <c r="M8" s="281"/>
      <c r="N8" s="280">
        <f>'2021'!$L$47</f>
        <v>1585.16</v>
      </c>
      <c r="O8" s="281"/>
      <c r="P8" s="270">
        <f>'2021'!$N$47</f>
        <v>1665.05</v>
      </c>
      <c r="Q8" s="282"/>
      <c r="R8" s="270">
        <f>'2021'!$P$47</f>
        <v>1619.1</v>
      </c>
      <c r="S8" s="282"/>
      <c r="T8" s="270">
        <f>'2021'!$R$47</f>
        <v>1712.02</v>
      </c>
      <c r="U8" s="282"/>
      <c r="V8" s="275">
        <f>'2021'!$T$47</f>
        <v>1800.87</v>
      </c>
      <c r="W8" s="276"/>
      <c r="X8" s="295">
        <f>'2021'!$V$47</f>
        <v>1667.22</v>
      </c>
      <c r="Y8" s="296"/>
      <c r="Z8" s="270">
        <f>'2021'!$X$47</f>
        <v>1282.8900000000001</v>
      </c>
      <c r="AA8" s="282"/>
      <c r="AB8" s="46"/>
      <c r="AC8" s="95" t="s">
        <v>106</v>
      </c>
      <c r="AD8" s="21">
        <f>'2021'!$B$8</f>
        <v>1120.55</v>
      </c>
    </row>
    <row r="9" spans="1:30" s="6" customFormat="1" x14ac:dyDescent="0.25">
      <c r="A9" s="63"/>
      <c r="B9" s="124" t="s">
        <v>39</v>
      </c>
      <c r="C9" s="117" t="s">
        <v>40</v>
      </c>
      <c r="D9" s="50" t="s">
        <v>39</v>
      </c>
      <c r="E9" s="125" t="s">
        <v>40</v>
      </c>
      <c r="F9" s="124" t="s">
        <v>39</v>
      </c>
      <c r="G9" s="117" t="s">
        <v>40</v>
      </c>
      <c r="H9" s="50" t="s">
        <v>39</v>
      </c>
      <c r="I9" s="125" t="s">
        <v>40</v>
      </c>
      <c r="J9" s="117" t="s">
        <v>39</v>
      </c>
      <c r="K9" s="124" t="s">
        <v>40</v>
      </c>
      <c r="L9" s="50" t="s">
        <v>39</v>
      </c>
      <c r="M9" s="125" t="s">
        <v>40</v>
      </c>
      <c r="N9" s="124" t="s">
        <v>39</v>
      </c>
      <c r="O9" s="117" t="s">
        <v>40</v>
      </c>
      <c r="P9" s="50" t="s">
        <v>39</v>
      </c>
      <c r="Q9" s="125" t="s">
        <v>40</v>
      </c>
      <c r="R9" s="124" t="s">
        <v>39</v>
      </c>
      <c r="S9" s="117" t="s">
        <v>40</v>
      </c>
      <c r="T9" s="50" t="s">
        <v>39</v>
      </c>
      <c r="U9" s="125" t="s">
        <v>40</v>
      </c>
      <c r="V9" s="124" t="s">
        <v>39</v>
      </c>
      <c r="W9" s="117" t="s">
        <v>40</v>
      </c>
      <c r="X9" s="50" t="s">
        <v>39</v>
      </c>
      <c r="Y9" s="50" t="s">
        <v>40</v>
      </c>
      <c r="Z9" s="124" t="s">
        <v>39</v>
      </c>
      <c r="AA9" s="117" t="s">
        <v>40</v>
      </c>
      <c r="AB9" s="89"/>
      <c r="AC9" s="4"/>
      <c r="AD9" s="145"/>
    </row>
    <row r="10" spans="1:30" ht="15.75" thickBot="1" x14ac:dyDescent="0.3">
      <c r="A10" s="86" t="s">
        <v>53</v>
      </c>
      <c r="B10" s="270"/>
      <c r="C10" s="271"/>
      <c r="D10" s="270"/>
      <c r="E10" s="271"/>
      <c r="F10" s="270"/>
      <c r="G10" s="271"/>
      <c r="H10" s="270"/>
      <c r="I10" s="271"/>
      <c r="J10" s="270"/>
      <c r="K10" s="271"/>
      <c r="L10" s="270"/>
      <c r="M10" s="271"/>
      <c r="N10" s="270"/>
      <c r="O10" s="271"/>
      <c r="P10" s="270"/>
      <c r="Q10" s="271"/>
      <c r="R10" s="270"/>
      <c r="S10" s="271"/>
      <c r="T10" s="270"/>
      <c r="U10" s="271"/>
      <c r="V10" s="270"/>
      <c r="W10" s="271"/>
      <c r="X10" s="270"/>
      <c r="Y10" s="271"/>
      <c r="Z10" s="270"/>
      <c r="AA10" s="271"/>
      <c r="AB10" s="88"/>
      <c r="AC10" s="100" t="s">
        <v>125</v>
      </c>
      <c r="AD10" s="143">
        <f>'2021'!$Z$47</f>
        <v>1294.8599999999999</v>
      </c>
    </row>
    <row r="11" spans="1:30" x14ac:dyDescent="0.25">
      <c r="A11" s="112" t="s">
        <v>1</v>
      </c>
      <c r="B11" s="17">
        <v>529</v>
      </c>
      <c r="C11" s="69"/>
      <c r="D11" s="17">
        <v>508.68</v>
      </c>
      <c r="E11" s="40"/>
      <c r="F11" s="26">
        <v>596</v>
      </c>
      <c r="G11" s="76"/>
      <c r="H11" s="29">
        <v>641.45000000000005</v>
      </c>
      <c r="I11" s="45"/>
      <c r="J11" s="18">
        <v>1025.73</v>
      </c>
      <c r="K11" s="18"/>
      <c r="L11" s="138">
        <v>1058.19</v>
      </c>
      <c r="M11" s="45"/>
      <c r="N11" s="18">
        <v>1062.5</v>
      </c>
      <c r="O11" s="18" t="s">
        <v>89</v>
      </c>
      <c r="P11" s="137">
        <v>932.05</v>
      </c>
      <c r="Q11" s="47"/>
      <c r="R11" s="17">
        <v>984.97</v>
      </c>
      <c r="S11" s="17"/>
      <c r="T11" s="46">
        <v>1033.82</v>
      </c>
      <c r="U11" s="46"/>
      <c r="V11" s="17">
        <v>1100.17</v>
      </c>
      <c r="W11" s="173" t="s">
        <v>89</v>
      </c>
      <c r="X11" s="46">
        <v>813.11</v>
      </c>
      <c r="Y11" s="46"/>
      <c r="Z11" s="17">
        <v>813.88</v>
      </c>
      <c r="AA11" s="17"/>
      <c r="AB11" s="46"/>
      <c r="AC11" s="97" t="s">
        <v>1</v>
      </c>
      <c r="AD11" s="147">
        <f>'2021'!Z11</f>
        <v>813.88</v>
      </c>
    </row>
    <row r="12" spans="1:30" x14ac:dyDescent="0.25">
      <c r="A12" s="112" t="s">
        <v>2</v>
      </c>
      <c r="B12" s="18">
        <v>591.54999999999995</v>
      </c>
      <c r="C12" s="81"/>
      <c r="D12" s="18">
        <v>613.54999999999995</v>
      </c>
      <c r="E12" s="54"/>
      <c r="F12" s="29">
        <v>753.55</v>
      </c>
      <c r="G12" s="21"/>
      <c r="H12" s="24">
        <v>785.55</v>
      </c>
      <c r="I12" s="47"/>
      <c r="J12" s="21">
        <v>500.55</v>
      </c>
      <c r="K12" s="21"/>
      <c r="L12" s="137">
        <v>562.54999999999995</v>
      </c>
      <c r="M12" s="47"/>
      <c r="N12" s="21">
        <v>602.54999999999995</v>
      </c>
      <c r="O12" s="21" t="s">
        <v>90</v>
      </c>
      <c r="P12" s="137">
        <v>687.05</v>
      </c>
      <c r="Q12" s="46"/>
      <c r="R12" s="18">
        <v>727.05</v>
      </c>
      <c r="S12" s="18"/>
      <c r="T12" s="45">
        <v>767.05</v>
      </c>
      <c r="U12" s="45"/>
      <c r="V12" s="18">
        <v>817.05</v>
      </c>
      <c r="W12" s="174" t="s">
        <v>90</v>
      </c>
      <c r="X12" s="45">
        <v>604.54999999999995</v>
      </c>
      <c r="Y12" s="45"/>
      <c r="Z12" s="18">
        <v>644.54999999999995</v>
      </c>
      <c r="AA12" s="18"/>
      <c r="AB12" s="46"/>
      <c r="AC12" s="98" t="s">
        <v>2</v>
      </c>
      <c r="AD12" s="147">
        <f>'2021'!$Z$12</f>
        <v>644.54999999999995</v>
      </c>
    </row>
    <row r="13" spans="1:30" ht="15.75" thickBot="1" x14ac:dyDescent="0.3">
      <c r="A13" s="113" t="s">
        <v>86</v>
      </c>
      <c r="B13" s="19">
        <f>SUM(B11:B12)</f>
        <v>1120.55</v>
      </c>
      <c r="C13" s="61"/>
      <c r="D13" s="27">
        <f>SUM(D11:D12)</f>
        <v>1122.23</v>
      </c>
      <c r="E13" s="62"/>
      <c r="F13" s="27">
        <f>SUM(F11:F12)</f>
        <v>1349.55</v>
      </c>
      <c r="G13" s="27">
        <f t="shared" ref="G13:AA13" si="0">SUM(G11:G12)</f>
        <v>0</v>
      </c>
      <c r="H13" s="27">
        <f>SUM(H11:H12)</f>
        <v>1427</v>
      </c>
      <c r="I13" s="27">
        <f t="shared" si="0"/>
        <v>0</v>
      </c>
      <c r="J13" s="27">
        <f t="shared" si="0"/>
        <v>1526.28</v>
      </c>
      <c r="K13" s="27">
        <f t="shared" si="0"/>
        <v>0</v>
      </c>
      <c r="L13" s="27">
        <f t="shared" si="0"/>
        <v>1620.74</v>
      </c>
      <c r="M13" s="27">
        <f t="shared" si="0"/>
        <v>0</v>
      </c>
      <c r="N13" s="27">
        <f t="shared" si="0"/>
        <v>1665.05</v>
      </c>
      <c r="O13" s="27">
        <f t="shared" si="0"/>
        <v>0</v>
      </c>
      <c r="P13" s="27">
        <f t="shared" si="0"/>
        <v>1619.1</v>
      </c>
      <c r="Q13" s="27">
        <f t="shared" si="0"/>
        <v>0</v>
      </c>
      <c r="R13" s="27">
        <f t="shared" si="0"/>
        <v>1712.02</v>
      </c>
      <c r="S13" s="27">
        <f t="shared" si="0"/>
        <v>0</v>
      </c>
      <c r="T13" s="27">
        <f t="shared" si="0"/>
        <v>1800.87</v>
      </c>
      <c r="U13" s="27">
        <f t="shared" si="0"/>
        <v>0</v>
      </c>
      <c r="V13" s="27">
        <f t="shared" si="0"/>
        <v>1917.22</v>
      </c>
      <c r="W13" s="27">
        <f t="shared" si="0"/>
        <v>0</v>
      </c>
      <c r="X13" s="27">
        <f t="shared" si="0"/>
        <v>1417.6599999999999</v>
      </c>
      <c r="Y13" s="27">
        <f t="shared" si="0"/>
        <v>0</v>
      </c>
      <c r="Z13" s="27">
        <f t="shared" si="0"/>
        <v>1458.4299999999998</v>
      </c>
      <c r="AA13" s="27">
        <f t="shared" si="0"/>
        <v>0</v>
      </c>
      <c r="AB13" s="90"/>
      <c r="AC13" s="99" t="s">
        <v>4</v>
      </c>
      <c r="AD13" s="147">
        <f>$Z$13</f>
        <v>1458.4299999999998</v>
      </c>
    </row>
    <row r="14" spans="1:30" x14ac:dyDescent="0.25">
      <c r="A14" s="10"/>
      <c r="B14" s="17"/>
      <c r="C14" s="68"/>
      <c r="D14" s="51"/>
      <c r="E14" s="39"/>
      <c r="F14" s="25"/>
      <c r="G14" s="75"/>
      <c r="H14" s="44"/>
      <c r="I14" s="46"/>
      <c r="J14" s="17"/>
      <c r="K14" s="80"/>
      <c r="L14" s="188"/>
      <c r="M14" s="188"/>
      <c r="N14" s="189"/>
      <c r="O14" s="189"/>
      <c r="P14" s="188"/>
      <c r="Q14" s="85"/>
      <c r="R14" s="189"/>
      <c r="S14" s="189"/>
      <c r="T14" s="43"/>
      <c r="U14" s="43"/>
      <c r="V14" s="82"/>
      <c r="W14" s="158"/>
      <c r="X14" s="88"/>
      <c r="Y14" s="88"/>
      <c r="Z14" s="82"/>
      <c r="AA14" s="67"/>
      <c r="AB14" s="88"/>
      <c r="AC14" s="100" t="s">
        <v>118</v>
      </c>
      <c r="AD14" s="147"/>
    </row>
    <row r="15" spans="1:30" x14ac:dyDescent="0.25">
      <c r="A15" s="10" t="s">
        <v>10</v>
      </c>
      <c r="B15" s="17"/>
      <c r="C15" s="68"/>
      <c r="D15" s="51"/>
      <c r="E15" s="39"/>
      <c r="F15" s="25"/>
      <c r="G15" s="75"/>
      <c r="H15" s="44"/>
      <c r="I15" s="46"/>
      <c r="J15" s="17"/>
      <c r="K15" s="80"/>
      <c r="L15" s="188"/>
      <c r="M15" s="188"/>
      <c r="N15" s="189"/>
      <c r="O15" s="189"/>
      <c r="P15" s="188"/>
      <c r="Q15" s="85"/>
      <c r="R15" s="189"/>
      <c r="S15" s="189"/>
      <c r="T15" s="43"/>
      <c r="U15" s="43"/>
      <c r="V15" s="82"/>
      <c r="W15" s="158"/>
      <c r="X15" s="88"/>
      <c r="Y15" s="88"/>
      <c r="Z15" s="82"/>
      <c r="AA15" s="67"/>
      <c r="AB15" s="88"/>
      <c r="AC15" s="100" t="s">
        <v>119</v>
      </c>
      <c r="AD15" s="147"/>
    </row>
    <row r="16" spans="1:30" x14ac:dyDescent="0.25">
      <c r="A16" s="10"/>
      <c r="B16" s="21"/>
      <c r="C16" s="81"/>
      <c r="D16" s="53"/>
      <c r="E16" s="53"/>
      <c r="F16" s="28"/>
      <c r="G16" s="28"/>
      <c r="H16" s="53"/>
      <c r="I16" s="53"/>
      <c r="J16" s="28"/>
      <c r="K16" s="28"/>
      <c r="L16" s="190"/>
      <c r="M16" s="190"/>
      <c r="N16" s="191"/>
      <c r="O16" s="191"/>
      <c r="P16" s="190"/>
      <c r="Q16" s="54"/>
      <c r="R16" s="191"/>
      <c r="S16" s="191"/>
      <c r="T16" s="53"/>
      <c r="U16" s="53"/>
      <c r="V16" s="28"/>
      <c r="W16" s="28"/>
      <c r="X16" s="53"/>
      <c r="Y16" s="53"/>
      <c r="Z16" s="28"/>
      <c r="AA16" s="28"/>
      <c r="AB16" s="88"/>
      <c r="AC16" s="100" t="s">
        <v>120</v>
      </c>
      <c r="AD16" s="21"/>
    </row>
    <row r="17" spans="1:30" x14ac:dyDescent="0.25">
      <c r="A17" s="8" t="s">
        <v>0</v>
      </c>
      <c r="B17" s="21"/>
      <c r="C17" s="81"/>
      <c r="D17" s="53"/>
      <c r="E17" s="53"/>
      <c r="F17" s="28"/>
      <c r="G17" s="28"/>
      <c r="H17" s="53"/>
      <c r="I17" s="53"/>
      <c r="J17" s="28"/>
      <c r="K17" s="28"/>
      <c r="L17" s="190"/>
      <c r="M17" s="190"/>
      <c r="N17" s="191"/>
      <c r="O17" s="191"/>
      <c r="P17" s="190"/>
      <c r="Q17" s="54"/>
      <c r="R17" s="191"/>
      <c r="S17" s="191"/>
      <c r="T17" s="53"/>
      <c r="U17" s="53"/>
      <c r="V17" s="28"/>
      <c r="W17" s="28"/>
      <c r="X17" s="53"/>
      <c r="Y17" s="53"/>
      <c r="Z17" s="28"/>
      <c r="AA17" s="28"/>
      <c r="AB17" s="88"/>
      <c r="AC17" s="96" t="s">
        <v>0</v>
      </c>
      <c r="AD17" s="147"/>
    </row>
    <row r="18" spans="1:30" x14ac:dyDescent="0.25">
      <c r="A18" s="13" t="s">
        <v>112</v>
      </c>
      <c r="B18" s="21">
        <v>47.42</v>
      </c>
      <c r="C18" s="81"/>
      <c r="D18" s="53"/>
      <c r="E18" s="53"/>
      <c r="F18" s="28"/>
      <c r="G18" s="28"/>
      <c r="H18" s="53"/>
      <c r="I18" s="53"/>
      <c r="J18" s="28"/>
      <c r="K18" s="28"/>
      <c r="L18" s="190"/>
      <c r="M18" s="190"/>
      <c r="N18" s="191"/>
      <c r="O18" s="191"/>
      <c r="P18" s="190"/>
      <c r="Q18" s="54"/>
      <c r="R18" s="191"/>
      <c r="S18" s="191"/>
      <c r="T18" s="53"/>
      <c r="U18" s="53"/>
      <c r="V18" s="28"/>
      <c r="W18" s="28"/>
      <c r="X18" s="53"/>
      <c r="Y18" s="53"/>
      <c r="Z18" s="28"/>
      <c r="AA18" s="28"/>
      <c r="AB18" s="88"/>
      <c r="AC18" s="148" t="s">
        <v>3</v>
      </c>
      <c r="AD18" s="147">
        <f>SUM(B18:AA18)</f>
        <v>47.42</v>
      </c>
    </row>
    <row r="19" spans="1:30" x14ac:dyDescent="0.25">
      <c r="A19" s="9" t="s">
        <v>113</v>
      </c>
      <c r="B19" s="151">
        <v>437.99</v>
      </c>
      <c r="C19" s="81"/>
      <c r="D19" s="53"/>
      <c r="E19" s="53"/>
      <c r="F19" s="28"/>
      <c r="G19" s="28"/>
      <c r="H19" s="53"/>
      <c r="I19" s="53"/>
      <c r="J19" s="28"/>
      <c r="K19" s="28"/>
      <c r="L19" s="190"/>
      <c r="M19" s="190"/>
      <c r="N19" s="191"/>
      <c r="O19" s="191"/>
      <c r="P19" s="190"/>
      <c r="Q19" s="54"/>
      <c r="R19" s="191"/>
      <c r="S19" s="191"/>
      <c r="T19" s="53"/>
      <c r="U19" s="53"/>
      <c r="V19" s="28"/>
      <c r="W19" s="28"/>
      <c r="X19" s="53"/>
      <c r="Y19" s="53"/>
      <c r="Z19" s="28"/>
      <c r="AA19" s="28"/>
      <c r="AB19" s="88"/>
      <c r="AC19" s="97" t="s">
        <v>5</v>
      </c>
      <c r="AD19" s="147">
        <v>437.99</v>
      </c>
    </row>
    <row r="20" spans="1:30" x14ac:dyDescent="0.25">
      <c r="A20" s="10" t="s">
        <v>64</v>
      </c>
      <c r="B20" s="21">
        <f>SUM(B18:B19)</f>
        <v>485.41</v>
      </c>
      <c r="C20" s="139">
        <f>SUM(B20/12)</f>
        <v>40.450833333333335</v>
      </c>
      <c r="D20" s="53"/>
      <c r="E20" s="53"/>
      <c r="F20" s="28"/>
      <c r="G20" s="28"/>
      <c r="H20" s="53"/>
      <c r="I20" s="53"/>
      <c r="J20" s="28"/>
      <c r="K20" s="28"/>
      <c r="L20" s="190"/>
      <c r="M20" s="190"/>
      <c r="N20" s="191"/>
      <c r="O20" s="191"/>
      <c r="P20" s="190"/>
      <c r="Q20" s="54"/>
      <c r="R20" s="191"/>
      <c r="S20" s="191"/>
      <c r="T20" s="53"/>
      <c r="U20" s="53"/>
      <c r="V20" s="28"/>
      <c r="W20" s="28"/>
      <c r="X20" s="53"/>
      <c r="Y20" s="53"/>
      <c r="Z20" s="28"/>
      <c r="AA20" s="28"/>
      <c r="AB20" s="88"/>
      <c r="AC20" s="101" t="s">
        <v>51</v>
      </c>
      <c r="AD20" s="21">
        <f>SUM(AD18:AD19)</f>
        <v>485.41</v>
      </c>
    </row>
    <row r="21" spans="1:30" x14ac:dyDescent="0.25">
      <c r="A21" s="10" t="s">
        <v>91</v>
      </c>
      <c r="B21" s="21">
        <f>SUM(B20/52/11)</f>
        <v>0.84861888111888117</v>
      </c>
      <c r="C21" s="130"/>
      <c r="D21" s="53"/>
      <c r="E21" s="53"/>
      <c r="F21" s="28"/>
      <c r="G21" s="28"/>
      <c r="H21" s="53"/>
      <c r="I21" s="53"/>
      <c r="J21" s="28"/>
      <c r="K21" s="28"/>
      <c r="L21" s="190"/>
      <c r="M21" s="190"/>
      <c r="N21" s="191"/>
      <c r="O21" s="191"/>
      <c r="P21" s="190"/>
      <c r="Q21" s="54"/>
      <c r="R21" s="191"/>
      <c r="S21" s="191"/>
      <c r="T21" s="53"/>
      <c r="U21" s="53"/>
      <c r="V21" s="28"/>
      <c r="W21" s="28"/>
      <c r="X21" s="53"/>
      <c r="Y21" s="53"/>
      <c r="Z21" s="28"/>
      <c r="AA21" s="28"/>
      <c r="AB21" s="88"/>
      <c r="AC21" s="102" t="s">
        <v>95</v>
      </c>
      <c r="AD21" s="166">
        <f>'2021'!$B$21</f>
        <v>0.84861888111888117</v>
      </c>
    </row>
    <row r="22" spans="1:30" x14ac:dyDescent="0.25">
      <c r="A22" s="10"/>
      <c r="B22" s="21"/>
      <c r="C22" s="130"/>
      <c r="D22" s="53"/>
      <c r="E22" s="53"/>
      <c r="F22" s="28"/>
      <c r="G22" s="28"/>
      <c r="H22" s="53"/>
      <c r="I22" s="53"/>
      <c r="J22" s="28"/>
      <c r="K22" s="28"/>
      <c r="L22" s="190"/>
      <c r="M22" s="190"/>
      <c r="N22" s="191"/>
      <c r="O22" s="191"/>
      <c r="P22" s="190"/>
      <c r="Q22" s="54"/>
      <c r="R22" s="191"/>
      <c r="S22" s="191"/>
      <c r="T22" s="53"/>
      <c r="U22" s="53"/>
      <c r="V22" s="28"/>
      <c r="W22" s="28"/>
      <c r="X22" s="53"/>
      <c r="Y22" s="53"/>
      <c r="Z22" s="28"/>
      <c r="AA22" s="28"/>
      <c r="AB22" s="88"/>
      <c r="AC22" s="102"/>
      <c r="AD22" s="147"/>
    </row>
    <row r="23" spans="1:30" x14ac:dyDescent="0.25">
      <c r="A23" s="10" t="s">
        <v>42</v>
      </c>
      <c r="B23" s="21"/>
      <c r="C23" s="81"/>
      <c r="D23" s="53"/>
      <c r="E23" s="53"/>
      <c r="F23" s="28"/>
      <c r="G23" s="28"/>
      <c r="H23" s="53"/>
      <c r="I23" s="53"/>
      <c r="J23" s="28"/>
      <c r="K23" s="28"/>
      <c r="L23" s="190"/>
      <c r="M23" s="190"/>
      <c r="N23" s="191"/>
      <c r="O23" s="191"/>
      <c r="P23" s="190"/>
      <c r="Q23" s="54"/>
      <c r="R23" s="191"/>
      <c r="S23" s="191"/>
      <c r="T23" s="53"/>
      <c r="U23" s="53"/>
      <c r="V23" s="28"/>
      <c r="W23" s="28"/>
      <c r="X23" s="53"/>
      <c r="Y23" s="53"/>
      <c r="Z23" s="28"/>
      <c r="AA23" s="28"/>
      <c r="AB23" s="88"/>
      <c r="AC23" s="102"/>
      <c r="AD23" s="147"/>
    </row>
    <row r="24" spans="1:30" x14ac:dyDescent="0.25">
      <c r="A24" s="15"/>
      <c r="B24" s="21"/>
      <c r="C24" s="70"/>
      <c r="D24" s="53"/>
      <c r="E24" s="41"/>
      <c r="F24" s="28"/>
      <c r="G24" s="33"/>
      <c r="H24" s="47"/>
      <c r="I24" s="47"/>
      <c r="J24" s="21"/>
      <c r="K24" s="81"/>
      <c r="L24" s="184"/>
      <c r="M24" s="184"/>
      <c r="N24" s="192"/>
      <c r="O24" s="192"/>
      <c r="P24" s="184"/>
      <c r="Q24" s="182"/>
      <c r="R24" s="192"/>
      <c r="S24" s="192"/>
      <c r="T24" s="56"/>
      <c r="U24" s="56"/>
      <c r="V24" s="23"/>
      <c r="W24" s="147"/>
      <c r="X24" s="150"/>
      <c r="Y24" s="150"/>
      <c r="Z24" s="23"/>
      <c r="AA24" s="92"/>
      <c r="AB24" s="88"/>
      <c r="AC24" s="103"/>
      <c r="AD24" s="147"/>
    </row>
    <row r="25" spans="1:30" x14ac:dyDescent="0.25">
      <c r="A25" s="14"/>
      <c r="B25" s="21"/>
      <c r="C25" s="70"/>
      <c r="D25" s="53"/>
      <c r="E25" s="41"/>
      <c r="F25" s="28"/>
      <c r="G25" s="77"/>
      <c r="H25" s="48"/>
      <c r="I25" s="48"/>
      <c r="J25" s="21"/>
      <c r="K25" s="81"/>
      <c r="L25" s="184"/>
      <c r="M25" s="184"/>
      <c r="N25" s="192"/>
      <c r="O25" s="192"/>
      <c r="P25" s="184"/>
      <c r="Q25" s="182"/>
      <c r="R25" s="192"/>
      <c r="S25" s="192"/>
      <c r="T25" s="56"/>
      <c r="U25" s="56"/>
      <c r="V25" s="23"/>
      <c r="W25" s="147"/>
      <c r="X25" s="150"/>
      <c r="Y25" s="150"/>
      <c r="Z25" s="23"/>
      <c r="AA25" s="92"/>
      <c r="AB25" s="88"/>
      <c r="AC25" s="103"/>
      <c r="AD25" s="147"/>
    </row>
    <row r="26" spans="1:30" x14ac:dyDescent="0.25">
      <c r="A26" s="9"/>
      <c r="B26" s="18"/>
      <c r="C26" s="68"/>
      <c r="D26" s="51"/>
      <c r="E26" s="39"/>
      <c r="F26" s="25"/>
      <c r="G26" s="75"/>
      <c r="H26" s="44"/>
      <c r="I26" s="46"/>
      <c r="J26" s="17"/>
      <c r="K26" s="80"/>
      <c r="L26" s="188"/>
      <c r="M26" s="188"/>
      <c r="N26" s="189"/>
      <c r="O26" s="189"/>
      <c r="P26" s="188"/>
      <c r="Q26" s="85"/>
      <c r="R26" s="189"/>
      <c r="S26" s="189"/>
      <c r="T26" s="43"/>
      <c r="U26" s="43"/>
      <c r="V26" s="82"/>
      <c r="W26" s="158"/>
      <c r="X26" s="88"/>
      <c r="Y26" s="88"/>
      <c r="Z26" s="82"/>
      <c r="AA26" s="67"/>
      <c r="AB26" s="88"/>
      <c r="AC26" s="104"/>
      <c r="AD26" s="147"/>
    </row>
    <row r="27" spans="1:30" x14ac:dyDescent="0.25">
      <c r="A27" s="133" t="s">
        <v>57</v>
      </c>
      <c r="B27" s="17"/>
      <c r="C27" s="68"/>
      <c r="D27" s="51"/>
      <c r="E27" s="39"/>
      <c r="F27" s="25"/>
      <c r="G27" s="75"/>
      <c r="H27" s="44"/>
      <c r="I27" s="46"/>
      <c r="J27" s="17"/>
      <c r="K27" s="80"/>
      <c r="L27" s="188"/>
      <c r="M27" s="188"/>
      <c r="N27" s="189"/>
      <c r="O27" s="189"/>
      <c r="P27" s="188"/>
      <c r="Q27" s="85"/>
      <c r="R27" s="189"/>
      <c r="S27" s="189"/>
      <c r="T27" s="43"/>
      <c r="U27" s="43"/>
      <c r="V27" s="82"/>
      <c r="W27" s="158"/>
      <c r="X27" s="88"/>
      <c r="Y27" s="88"/>
      <c r="Z27" s="82"/>
      <c r="AA27" s="67"/>
      <c r="AB27" s="88"/>
      <c r="AC27" s="105" t="s">
        <v>11</v>
      </c>
      <c r="AD27" s="147"/>
    </row>
    <row r="28" spans="1:30" x14ac:dyDescent="0.25">
      <c r="A28" s="131" t="s">
        <v>55</v>
      </c>
      <c r="B28" s="132"/>
      <c r="C28" s="68"/>
      <c r="D28" s="51"/>
      <c r="E28" s="39"/>
      <c r="F28" s="25"/>
      <c r="G28" s="75"/>
      <c r="H28" s="44"/>
      <c r="I28" s="46"/>
      <c r="J28" s="17"/>
      <c r="K28" s="80"/>
      <c r="L28" s="188"/>
      <c r="M28" s="188"/>
      <c r="N28" s="189"/>
      <c r="O28" s="189"/>
      <c r="P28" s="188"/>
      <c r="Q28" s="85"/>
      <c r="R28" s="189"/>
      <c r="S28" s="189"/>
      <c r="T28" s="43"/>
      <c r="U28" s="43"/>
      <c r="V28" s="82"/>
      <c r="W28" s="158"/>
      <c r="X28" s="88"/>
      <c r="Y28" s="88"/>
      <c r="Z28" s="82"/>
      <c r="AA28" s="67"/>
      <c r="AB28" s="88"/>
      <c r="AC28" s="104" t="s">
        <v>6</v>
      </c>
      <c r="AD28" s="147">
        <v>500</v>
      </c>
    </row>
    <row r="29" spans="1:30" x14ac:dyDescent="0.25">
      <c r="A29" s="131" t="s">
        <v>56</v>
      </c>
      <c r="B29" s="132">
        <v>500</v>
      </c>
      <c r="C29" s="68"/>
      <c r="D29" s="51"/>
      <c r="E29" s="39"/>
      <c r="F29" s="25"/>
      <c r="G29" s="75"/>
      <c r="H29" s="44"/>
      <c r="I29" s="46"/>
      <c r="J29" s="17"/>
      <c r="K29" s="80"/>
      <c r="L29" s="188"/>
      <c r="M29" s="188"/>
      <c r="N29" s="189"/>
      <c r="O29" s="189"/>
      <c r="P29" s="188"/>
      <c r="Q29" s="85"/>
      <c r="R29" s="189"/>
      <c r="S29" s="189"/>
      <c r="T29" s="43"/>
      <c r="U29" s="43"/>
      <c r="V29" s="82"/>
      <c r="W29" s="158"/>
      <c r="X29" s="88"/>
      <c r="Y29" s="88"/>
      <c r="Z29" s="82"/>
      <c r="AA29" s="67"/>
      <c r="AB29" s="88"/>
      <c r="AC29" s="104" t="s">
        <v>8</v>
      </c>
      <c r="AD29" s="147"/>
    </row>
    <row r="30" spans="1:30" ht="15.75" thickBot="1" x14ac:dyDescent="0.3">
      <c r="A30" s="32" t="s">
        <v>108</v>
      </c>
      <c r="B30" s="19">
        <f>SUM(B28:B29)</f>
        <v>500</v>
      </c>
      <c r="C30" s="68"/>
      <c r="D30" s="51"/>
      <c r="E30" s="39"/>
      <c r="F30" s="25"/>
      <c r="G30" s="75"/>
      <c r="H30" s="44"/>
      <c r="I30" s="46"/>
      <c r="J30" s="17"/>
      <c r="K30" s="80"/>
      <c r="L30" s="188"/>
      <c r="M30" s="188"/>
      <c r="N30" s="189"/>
      <c r="O30" s="189"/>
      <c r="P30" s="188"/>
      <c r="Q30" s="85"/>
      <c r="R30" s="189"/>
      <c r="S30" s="189"/>
      <c r="T30" s="43"/>
      <c r="U30" s="43"/>
      <c r="V30" s="82"/>
      <c r="W30" s="158"/>
      <c r="X30" s="88"/>
      <c r="Y30" s="88"/>
      <c r="Z30" s="82"/>
      <c r="AA30" s="67"/>
      <c r="AB30" s="88"/>
      <c r="AC30" s="104"/>
      <c r="AD30" s="147"/>
    </row>
    <row r="31" spans="1:30" x14ac:dyDescent="0.25">
      <c r="A31" s="10"/>
      <c r="B31" s="22"/>
      <c r="C31" s="71">
        <f>SUM(B28:B29)</f>
        <v>500</v>
      </c>
      <c r="D31" s="36"/>
      <c r="E31" s="38"/>
      <c r="F31" s="24"/>
      <c r="G31" s="57"/>
      <c r="H31" s="46"/>
      <c r="I31" s="46"/>
      <c r="J31" s="17"/>
      <c r="K31" s="82"/>
      <c r="L31" s="85"/>
      <c r="M31" s="85"/>
      <c r="N31" s="181"/>
      <c r="O31" s="181"/>
      <c r="P31" s="85"/>
      <c r="Q31" s="85"/>
      <c r="R31" s="181"/>
      <c r="S31" s="181"/>
      <c r="T31" s="43"/>
      <c r="U31" s="43"/>
      <c r="V31" s="82"/>
      <c r="W31" s="158"/>
      <c r="X31" s="88"/>
      <c r="Y31" s="88"/>
      <c r="Z31" s="82"/>
      <c r="AA31" s="67"/>
      <c r="AB31" s="88"/>
      <c r="AC31" s="106" t="s">
        <v>7</v>
      </c>
      <c r="AD31" s="147"/>
    </row>
    <row r="32" spans="1:30" x14ac:dyDescent="0.25">
      <c r="A32" s="16" t="s">
        <v>9</v>
      </c>
      <c r="B32" s="23"/>
      <c r="C32" s="33"/>
      <c r="D32" s="56"/>
      <c r="E32" s="37"/>
      <c r="F32" s="29"/>
      <c r="G32" s="33"/>
      <c r="H32" s="47"/>
      <c r="I32" s="47"/>
      <c r="J32" s="21"/>
      <c r="K32" s="23"/>
      <c r="L32" s="182"/>
      <c r="M32" s="182"/>
      <c r="N32" s="183"/>
      <c r="O32" s="183"/>
      <c r="P32" s="182"/>
      <c r="Q32" s="182"/>
      <c r="R32" s="183"/>
      <c r="S32" s="183"/>
      <c r="T32" s="56"/>
      <c r="U32" s="56"/>
      <c r="V32" s="23"/>
      <c r="W32" s="147">
        <v>250</v>
      </c>
      <c r="X32" s="150"/>
      <c r="Y32" s="150"/>
      <c r="Z32" s="23"/>
      <c r="AA32" s="92"/>
      <c r="AB32" s="88"/>
      <c r="AC32" s="101" t="s">
        <v>9</v>
      </c>
      <c r="AD32" s="147">
        <f>SUM(B32:AA32)</f>
        <v>250</v>
      </c>
    </row>
    <row r="33" spans="1:31" x14ac:dyDescent="0.25">
      <c r="A33" s="16" t="s">
        <v>88</v>
      </c>
      <c r="B33" s="23"/>
      <c r="C33" s="33"/>
      <c r="D33" s="56"/>
      <c r="E33" s="37"/>
      <c r="F33" s="29"/>
      <c r="G33" s="33"/>
      <c r="H33" s="47"/>
      <c r="I33"/>
      <c r="J33" s="21"/>
      <c r="K33" s="21"/>
      <c r="L33" s="182"/>
      <c r="M33" s="182"/>
      <c r="N33" s="183"/>
      <c r="O33" s="183"/>
      <c r="P33" s="182"/>
      <c r="Q33" s="182"/>
      <c r="R33" s="183"/>
      <c r="S33" s="183"/>
      <c r="T33" s="56"/>
      <c r="U33" s="56"/>
      <c r="V33" s="23"/>
      <c r="W33" s="147"/>
      <c r="X33" s="150"/>
      <c r="Y33" s="150"/>
      <c r="Z33" s="23"/>
      <c r="AA33" s="92"/>
      <c r="AB33" s="88"/>
      <c r="AC33" s="101"/>
      <c r="AD33" s="147"/>
    </row>
    <row r="34" spans="1:31" x14ac:dyDescent="0.25">
      <c r="A34" s="16" t="s">
        <v>68</v>
      </c>
      <c r="B34" s="23"/>
      <c r="C34" s="33"/>
      <c r="D34" s="56"/>
      <c r="E34" s="37"/>
      <c r="F34" s="29"/>
      <c r="G34" s="33"/>
      <c r="H34" s="47"/>
      <c r="I34" s="47"/>
      <c r="J34" s="21"/>
      <c r="K34" s="23"/>
      <c r="L34" s="182"/>
      <c r="M34" s="182"/>
      <c r="N34" s="183"/>
      <c r="O34" s="183"/>
      <c r="P34" s="182"/>
      <c r="Q34" s="182"/>
      <c r="R34" s="183"/>
      <c r="S34" s="183"/>
      <c r="T34" s="56"/>
      <c r="U34" s="56"/>
      <c r="V34" s="23"/>
      <c r="W34" s="147"/>
      <c r="X34" s="150"/>
      <c r="Y34" s="150"/>
      <c r="Z34" s="23"/>
      <c r="AA34" s="92"/>
      <c r="AB34" s="88"/>
      <c r="AC34" s="101" t="s">
        <v>96</v>
      </c>
      <c r="AD34" s="147">
        <f>SUM(B34:AA34)</f>
        <v>0</v>
      </c>
    </row>
    <row r="35" spans="1:31" x14ac:dyDescent="0.25">
      <c r="A35" s="16" t="s">
        <v>74</v>
      </c>
      <c r="B35" s="23"/>
      <c r="C35" s="33"/>
      <c r="D35" s="56"/>
      <c r="E35" s="37"/>
      <c r="F35" s="29"/>
      <c r="G35" s="33"/>
      <c r="H35" s="47"/>
      <c r="I35" s="47"/>
      <c r="J35" s="21"/>
      <c r="K35" s="83"/>
      <c r="L35" s="182"/>
      <c r="M35" s="182"/>
      <c r="N35" s="183"/>
      <c r="O35" s="183"/>
      <c r="P35" s="182"/>
      <c r="Q35" s="182"/>
      <c r="R35" s="183"/>
      <c r="S35" s="183"/>
      <c r="T35" s="56"/>
      <c r="U35" s="56"/>
      <c r="V35" s="23"/>
      <c r="W35" s="11"/>
      <c r="X35" s="150"/>
      <c r="Y35" s="150"/>
      <c r="Z35" s="23"/>
      <c r="AA35" s="92"/>
      <c r="AB35" s="88"/>
      <c r="AC35" s="101" t="s">
        <v>67</v>
      </c>
      <c r="AD35" s="147">
        <f>SUM(B35:AA35)</f>
        <v>0</v>
      </c>
    </row>
    <row r="36" spans="1:31" s="7" customFormat="1" x14ac:dyDescent="0.25">
      <c r="A36" s="149" t="s">
        <v>63</v>
      </c>
      <c r="B36" s="147"/>
      <c r="C36" s="37"/>
      <c r="D36" s="37">
        <v>66.94</v>
      </c>
      <c r="E36" s="29">
        <v>0.96</v>
      </c>
      <c r="F36" s="29"/>
      <c r="G36" s="29">
        <v>4.17</v>
      </c>
      <c r="H36" s="47"/>
      <c r="I36" s="33"/>
      <c r="J36" s="21"/>
      <c r="K36" s="151">
        <v>1.92</v>
      </c>
      <c r="L36" s="154"/>
      <c r="M36" s="154">
        <v>3.54</v>
      </c>
      <c r="N36" s="153"/>
      <c r="O36" s="153">
        <v>139</v>
      </c>
      <c r="P36" s="154"/>
      <c r="Q36" s="154"/>
      <c r="R36" s="21"/>
      <c r="S36" s="21"/>
      <c r="T36" s="47"/>
      <c r="U36" s="47"/>
      <c r="V36" s="147"/>
      <c r="W36" s="147"/>
      <c r="X36" s="150"/>
      <c r="Y36" s="147">
        <v>5.84</v>
      </c>
      <c r="Z36" s="147"/>
      <c r="AA36" s="155">
        <v>56.24</v>
      </c>
      <c r="AB36" s="88"/>
      <c r="AC36" s="156" t="s">
        <v>66</v>
      </c>
      <c r="AD36" s="147">
        <f>SUM(B36:AA36)</f>
        <v>278.61</v>
      </c>
    </row>
    <row r="37" spans="1:31" s="7" customFormat="1" x14ac:dyDescent="0.25">
      <c r="A37" s="149" t="s">
        <v>63</v>
      </c>
      <c r="B37" s="147"/>
      <c r="C37" s="72"/>
      <c r="D37" s="150"/>
      <c r="E37" s="37"/>
      <c r="F37" s="29"/>
      <c r="G37" s="33"/>
      <c r="H37" s="47"/>
      <c r="I37" s="33">
        <v>13.37</v>
      </c>
      <c r="J37" s="21"/>
      <c r="K37" s="151"/>
      <c r="L37" s="154"/>
      <c r="M37" s="154">
        <v>32.04</v>
      </c>
      <c r="N37" s="153"/>
      <c r="O37" s="153"/>
      <c r="P37" s="154"/>
      <c r="Q37" s="47"/>
      <c r="R37" s="21"/>
      <c r="S37" s="21"/>
      <c r="T37" s="47"/>
      <c r="U37" s="47"/>
      <c r="V37" s="147"/>
      <c r="W37" s="147"/>
      <c r="X37" s="150"/>
      <c r="Y37" s="150">
        <v>158.49</v>
      </c>
      <c r="Z37" s="147"/>
      <c r="AA37" s="155">
        <v>107.33</v>
      </c>
      <c r="AB37" s="88"/>
      <c r="AC37" s="156" t="s">
        <v>66</v>
      </c>
      <c r="AD37" s="147">
        <f>SUM(B37:AA37)</f>
        <v>311.23</v>
      </c>
    </row>
    <row r="38" spans="1:31" s="7" customFormat="1" x14ac:dyDescent="0.25">
      <c r="A38" s="149" t="s">
        <v>92</v>
      </c>
      <c r="B38" s="147"/>
      <c r="C38" s="72"/>
      <c r="D38" s="150"/>
      <c r="E38" s="37"/>
      <c r="F38" s="29"/>
      <c r="G38" s="33"/>
      <c r="H38" s="47"/>
      <c r="I38" s="47"/>
      <c r="J38" s="21"/>
      <c r="K38" s="147"/>
      <c r="L38" s="47"/>
      <c r="M38" s="47"/>
      <c r="N38" s="21"/>
      <c r="O38" s="21"/>
      <c r="P38" s="47"/>
      <c r="Q38" s="47"/>
      <c r="R38" s="21"/>
      <c r="S38" s="21"/>
      <c r="T38" s="150"/>
      <c r="U38" s="150"/>
      <c r="V38" s="147"/>
      <c r="W38" s="147"/>
      <c r="X38" s="150"/>
      <c r="Y38" s="150">
        <v>220</v>
      </c>
      <c r="Z38" s="147"/>
      <c r="AA38" s="155"/>
      <c r="AB38" s="88"/>
      <c r="AC38" s="157" t="s">
        <v>121</v>
      </c>
      <c r="AD38" s="147">
        <f>SUM(C38:AA38)</f>
        <v>220</v>
      </c>
    </row>
    <row r="39" spans="1:31" x14ac:dyDescent="0.25">
      <c r="A39" s="10"/>
      <c r="B39" s="82"/>
      <c r="C39" s="74"/>
      <c r="D39" s="43"/>
      <c r="E39" s="38"/>
      <c r="F39" s="24"/>
      <c r="G39" s="57"/>
      <c r="H39" s="46"/>
      <c r="I39" s="46"/>
      <c r="J39" s="17"/>
      <c r="K39" s="82"/>
      <c r="L39" s="85"/>
      <c r="M39" s="85"/>
      <c r="N39" s="181"/>
      <c r="O39" s="181"/>
      <c r="P39" s="85"/>
      <c r="Q39" s="85"/>
      <c r="R39" s="181"/>
      <c r="S39" s="181"/>
      <c r="T39" s="43"/>
      <c r="U39" s="43"/>
      <c r="V39" s="82"/>
      <c r="W39" s="158"/>
      <c r="X39" s="88"/>
      <c r="Y39" s="88"/>
      <c r="Z39" s="82"/>
      <c r="AA39" s="67"/>
      <c r="AB39" s="88"/>
      <c r="AC39" s="118" t="s">
        <v>69</v>
      </c>
      <c r="AD39" s="21">
        <f>SUM(AD32:AD38)</f>
        <v>1059.8400000000001</v>
      </c>
    </row>
    <row r="40" spans="1:31" x14ac:dyDescent="0.25">
      <c r="A40" s="10" t="s">
        <v>23</v>
      </c>
      <c r="B40" s="82"/>
      <c r="C40" s="74"/>
      <c r="D40" s="43"/>
      <c r="E40" s="38"/>
      <c r="F40" s="24"/>
      <c r="G40" s="57"/>
      <c r="H40" s="46"/>
      <c r="I40" s="46"/>
      <c r="J40" s="17"/>
      <c r="K40" s="82"/>
      <c r="L40" s="85"/>
      <c r="M40" s="85"/>
      <c r="N40" s="181"/>
      <c r="O40" s="181"/>
      <c r="P40" s="85"/>
      <c r="Q40" s="85"/>
      <c r="R40" s="181"/>
      <c r="S40" s="181"/>
      <c r="T40" s="43"/>
      <c r="U40" s="43"/>
      <c r="V40" s="82"/>
      <c r="W40" s="158"/>
      <c r="X40" s="88"/>
      <c r="Y40" s="88"/>
      <c r="Z40" s="82"/>
      <c r="AA40" s="67"/>
      <c r="AB40" s="88"/>
      <c r="AC40" s="118" t="s">
        <v>23</v>
      </c>
      <c r="AD40" s="147"/>
    </row>
    <row r="41" spans="1:31" x14ac:dyDescent="0.25">
      <c r="A41" s="87" t="s">
        <v>129</v>
      </c>
      <c r="B41" s="23"/>
      <c r="C41" s="29"/>
      <c r="D41" s="56"/>
      <c r="E41" s="54"/>
      <c r="F41" s="29"/>
      <c r="G41" s="21"/>
      <c r="H41" s="47"/>
      <c r="I41" s="47"/>
      <c r="J41" s="21"/>
      <c r="K41" s="23"/>
      <c r="L41" s="182"/>
      <c r="M41" s="182"/>
      <c r="N41" s="183"/>
      <c r="O41" s="183"/>
      <c r="P41" s="182"/>
      <c r="Q41" s="182"/>
      <c r="R41" s="183"/>
      <c r="S41" s="183"/>
      <c r="T41" s="56"/>
      <c r="U41" s="56"/>
      <c r="V41" s="23"/>
      <c r="W41" s="147"/>
      <c r="X41" s="150"/>
      <c r="Y41" s="223">
        <v>220</v>
      </c>
      <c r="Z41" s="23"/>
      <c r="AA41" s="23"/>
      <c r="AB41" s="88"/>
      <c r="AC41" s="224" t="s">
        <v>127</v>
      </c>
      <c r="AD41" s="147">
        <f>'2021'!$Y$41</f>
        <v>220</v>
      </c>
    </row>
    <row r="42" spans="1:31" x14ac:dyDescent="0.25">
      <c r="A42" s="87" t="s">
        <v>126</v>
      </c>
      <c r="B42" s="21"/>
      <c r="C42" s="23"/>
      <c r="D42" s="54"/>
      <c r="E42" s="54"/>
      <c r="F42" s="29"/>
      <c r="G42" s="21"/>
      <c r="H42" s="47"/>
      <c r="I42" s="47"/>
      <c r="J42" s="21"/>
      <c r="K42" s="23"/>
      <c r="L42" s="182"/>
      <c r="M42" s="182"/>
      <c r="N42" s="183"/>
      <c r="O42" s="183"/>
      <c r="P42" s="182"/>
      <c r="Q42" s="182"/>
      <c r="R42" s="183"/>
      <c r="S42" s="183"/>
      <c r="T42" s="56"/>
      <c r="U42" s="56"/>
      <c r="V42" s="23"/>
      <c r="W42" s="147"/>
      <c r="X42" s="150"/>
      <c r="Y42" s="223">
        <v>10.5</v>
      </c>
      <c r="Z42" s="23"/>
      <c r="AA42" s="23"/>
      <c r="AB42" s="88"/>
      <c r="AC42" s="224" t="s">
        <v>128</v>
      </c>
      <c r="AD42" s="147">
        <f>SUM(B42:AA42)</f>
        <v>10.5</v>
      </c>
    </row>
    <row r="43" spans="1:31" x14ac:dyDescent="0.25">
      <c r="A43" s="87" t="s">
        <v>130</v>
      </c>
      <c r="B43" s="21"/>
      <c r="C43" s="23"/>
      <c r="D43" s="127"/>
      <c r="E43" s="127"/>
      <c r="F43" s="128"/>
      <c r="G43" s="21"/>
      <c r="H43" s="47"/>
      <c r="I43" s="47"/>
      <c r="J43" s="21"/>
      <c r="K43" s="83"/>
      <c r="L43" s="184"/>
      <c r="M43" s="184"/>
      <c r="N43" s="183"/>
      <c r="O43" s="183"/>
      <c r="P43" s="182"/>
      <c r="Q43" s="182"/>
      <c r="R43" s="183"/>
      <c r="S43" s="183"/>
      <c r="T43" s="56"/>
      <c r="U43" s="56"/>
      <c r="V43" s="23"/>
      <c r="W43" s="147"/>
      <c r="X43" s="150"/>
      <c r="Y43" s="150"/>
      <c r="Z43" s="23"/>
      <c r="AA43" s="23"/>
      <c r="AB43" s="88"/>
      <c r="AC43" s="225" t="s">
        <v>131</v>
      </c>
      <c r="AD43" s="222"/>
    </row>
    <row r="44" spans="1:31" x14ac:dyDescent="0.25">
      <c r="A44" s="123" t="s">
        <v>131</v>
      </c>
      <c r="B44" s="20"/>
      <c r="C44" s="20"/>
      <c r="D44" s="55"/>
      <c r="E44" s="42"/>
      <c r="F44" s="30"/>
      <c r="G44" s="78"/>
      <c r="H44" s="49"/>
      <c r="I44" s="49"/>
      <c r="J44" s="20"/>
      <c r="K44" s="84"/>
      <c r="L44" s="185"/>
      <c r="M44" s="185"/>
      <c r="N44" s="186"/>
      <c r="O44" s="186"/>
      <c r="P44" s="187"/>
      <c r="Q44" s="187"/>
      <c r="R44" s="186"/>
      <c r="S44" s="186"/>
      <c r="T44" s="66"/>
      <c r="U44" s="66"/>
      <c r="V44" s="84"/>
      <c r="W44" s="146"/>
      <c r="X44" s="221"/>
      <c r="Y44" s="221"/>
      <c r="Z44" s="84"/>
      <c r="AA44" s="73"/>
      <c r="AB44" s="88"/>
      <c r="AC44" s="226" t="s">
        <v>22</v>
      </c>
      <c r="AD44" s="147">
        <f>SUM(AD41-AD42)</f>
        <v>209.5</v>
      </c>
    </row>
    <row r="45" spans="1:31" x14ac:dyDescent="0.25">
      <c r="A45" s="16" t="s">
        <v>20</v>
      </c>
      <c r="B45" s="21"/>
      <c r="C45" s="33"/>
      <c r="D45" s="54"/>
      <c r="E45" s="37"/>
      <c r="F45" s="29"/>
      <c r="G45" s="33"/>
      <c r="H45" s="47"/>
      <c r="I45" s="47"/>
      <c r="J45" s="21"/>
      <c r="K45" s="23"/>
      <c r="L45" s="182"/>
      <c r="M45" s="182"/>
      <c r="N45" s="183"/>
      <c r="O45" s="183"/>
      <c r="P45" s="182"/>
      <c r="Q45" s="182"/>
      <c r="R45" s="183"/>
      <c r="S45" s="183"/>
      <c r="T45" s="56"/>
      <c r="U45" s="56"/>
      <c r="V45" s="23"/>
      <c r="W45" s="147"/>
      <c r="X45" s="150"/>
      <c r="Y45" s="150"/>
      <c r="Z45" s="23"/>
      <c r="AA45" s="92"/>
      <c r="AB45" s="88"/>
      <c r="AC45" s="101" t="s">
        <v>20</v>
      </c>
      <c r="AD45" s="147">
        <f>SUM(B45:AA45)</f>
        <v>0</v>
      </c>
    </row>
    <row r="46" spans="1:31" x14ac:dyDescent="0.25">
      <c r="A46" s="10"/>
      <c r="B46" s="17"/>
      <c r="C46" s="67"/>
      <c r="D46" s="36"/>
      <c r="E46" s="38"/>
      <c r="F46" s="24"/>
      <c r="G46" s="57"/>
      <c r="H46" s="46"/>
      <c r="I46" s="46"/>
      <c r="J46" s="17"/>
      <c r="K46" s="82"/>
      <c r="L46" s="85"/>
      <c r="M46" s="85"/>
      <c r="N46" s="181"/>
      <c r="O46" s="181"/>
      <c r="P46" s="85"/>
      <c r="Q46" s="85"/>
      <c r="R46" s="181"/>
      <c r="S46" s="181"/>
      <c r="T46" s="43"/>
      <c r="U46" s="43"/>
      <c r="V46" s="82"/>
      <c r="W46" s="158"/>
      <c r="X46" s="88"/>
      <c r="Y46" s="88"/>
      <c r="Z46" s="82"/>
      <c r="AA46" s="79"/>
      <c r="AC46" s="107" t="s">
        <v>70</v>
      </c>
      <c r="AD46" s="18">
        <f>SUM(AD45)</f>
        <v>0</v>
      </c>
    </row>
    <row r="47" spans="1:31" ht="15.75" thickBot="1" x14ac:dyDescent="0.3">
      <c r="A47" s="110" t="s">
        <v>114</v>
      </c>
      <c r="B47" s="19"/>
      <c r="C47" s="31">
        <f>SUM(B13-C32-C35-C36-C38+B43+B45+B44)</f>
        <v>1120.55</v>
      </c>
      <c r="D47" s="275">
        <f>SUM(D13-E32-E33-E34-E35-E36-E37-E38+D41+D42+D43+D44+D45+D46)</f>
        <v>1121.27</v>
      </c>
      <c r="E47" s="279"/>
      <c r="F47" s="275">
        <f>SUM(F13-G32-G33-G34-G35-G36-G37-G38+F41+F42+F43+F44+F45+F46)</f>
        <v>1345.3799999999999</v>
      </c>
      <c r="G47" s="279"/>
      <c r="H47" s="277">
        <f>SUM(H13-I32-I33-I34-I35-I36-I37-I38+H41+H42+H43+H44+H45+H46)</f>
        <v>1413.63</v>
      </c>
      <c r="I47" s="283"/>
      <c r="J47" s="277">
        <f>SUM(J13-K32-K33-K34-K35-K36-K37-K38+J41+J42+J43+J44+J45+J46)</f>
        <v>1524.36</v>
      </c>
      <c r="K47" s="283"/>
      <c r="L47" s="277">
        <f>SUM(L13-M32-M33-M34-M35-M36-M37-M38+L41+L42+L43+L44+L45+L46)</f>
        <v>1585.16</v>
      </c>
      <c r="M47" s="283"/>
      <c r="N47" s="275">
        <f>SUM(N13-O32-O33-O34-O35-Q36-O37-O38+N41+N42+N43+N44+N45+N46)</f>
        <v>1665.05</v>
      </c>
      <c r="O47" s="276"/>
      <c r="P47" s="275">
        <f>SUM(P13-Q32-Q33-Q34-Q35-S36-Q37-Q38+P41+P42+P43+P44+P45+P46)</f>
        <v>1619.1</v>
      </c>
      <c r="Q47" s="276"/>
      <c r="R47" s="275">
        <f>SUM(R13-S32-S33-S34-S35-S36-S37-S38+R41+R42+R43+R44+R45+R46)</f>
        <v>1712.02</v>
      </c>
      <c r="S47" s="300"/>
      <c r="T47" s="277">
        <f>SUM(T13-U32-U33-U34-U35-U36-U37-U38+T41+T42+T43+T44+T45+T46)</f>
        <v>1800.87</v>
      </c>
      <c r="U47" s="278"/>
      <c r="V47" s="275">
        <f>SUM(V13-W32-W33-W34-W35-W36-W37-W38+V41+V42+V43+V44+V45+V46)</f>
        <v>1667.22</v>
      </c>
      <c r="W47" s="276"/>
      <c r="X47" s="297">
        <f>SUM(X8-Y32-Y33-Y34-Y35-Y36-Y37-Y38+X41+X42+X43+X44+X45+X46)</f>
        <v>1282.8900000000001</v>
      </c>
      <c r="Y47" s="279"/>
      <c r="Z47" s="275">
        <f>SUM(Z13-AA32-AA33-AA34-AA35-AA36-AA37-AA38+Z41+Z42+Z43+Z44+Z45+Z46)</f>
        <v>1294.8599999999999</v>
      </c>
      <c r="AA47" s="279"/>
      <c r="AB47" s="91"/>
      <c r="AC47" s="108" t="s">
        <v>107</v>
      </c>
      <c r="AD47" s="124">
        <f>'2021'!$Z$47</f>
        <v>1294.8599999999999</v>
      </c>
      <c r="AE47" s="5"/>
    </row>
    <row r="48" spans="1:31" x14ac:dyDescent="0.25">
      <c r="A48" s="111" t="s">
        <v>111</v>
      </c>
      <c r="B48" s="58">
        <v>1000</v>
      </c>
      <c r="C48" s="58">
        <v>500</v>
      </c>
      <c r="D48" s="58">
        <v>500</v>
      </c>
      <c r="E48" s="58">
        <v>500</v>
      </c>
      <c r="F48" s="58">
        <v>500</v>
      </c>
      <c r="G48" s="58">
        <v>500</v>
      </c>
      <c r="H48" s="58">
        <v>500</v>
      </c>
      <c r="I48" s="58">
        <v>500</v>
      </c>
      <c r="J48" s="58">
        <v>500</v>
      </c>
      <c r="K48" s="58">
        <v>500</v>
      </c>
      <c r="L48" s="58">
        <v>500</v>
      </c>
      <c r="M48" s="58">
        <v>500</v>
      </c>
      <c r="N48" s="58">
        <v>500</v>
      </c>
      <c r="O48" s="58">
        <v>500</v>
      </c>
      <c r="P48" s="58">
        <v>500</v>
      </c>
      <c r="Q48" s="58">
        <v>500</v>
      </c>
      <c r="R48" s="58">
        <v>500</v>
      </c>
      <c r="S48" s="58">
        <v>500</v>
      </c>
      <c r="T48" s="58">
        <v>500</v>
      </c>
      <c r="U48" s="58">
        <v>500</v>
      </c>
      <c r="V48" s="58">
        <v>500</v>
      </c>
      <c r="W48" s="58">
        <v>500</v>
      </c>
      <c r="X48" s="58">
        <v>500</v>
      </c>
      <c r="Y48" s="58">
        <v>500</v>
      </c>
      <c r="Z48" s="58">
        <v>500</v>
      </c>
      <c r="AA48" s="58">
        <v>500</v>
      </c>
      <c r="AB48" s="2"/>
      <c r="AC48" s="109" t="s">
        <v>25</v>
      </c>
      <c r="AD48" s="175">
        <v>500</v>
      </c>
    </row>
    <row r="49" spans="1:30" s="6" customFormat="1" ht="15.75" thickBot="1" x14ac:dyDescent="0.3">
      <c r="A49" s="119" t="s">
        <v>24</v>
      </c>
      <c r="B49" s="121"/>
      <c r="C49" s="121">
        <f>SUM(C47-L48)</f>
        <v>620.54999999999995</v>
      </c>
      <c r="D49" s="121"/>
      <c r="E49" s="180">
        <f>SUM(D47-E48)</f>
        <v>621.27</v>
      </c>
      <c r="F49" s="121"/>
      <c r="G49" s="121">
        <f>SUM(F47-G48)</f>
        <v>845.37999999999988</v>
      </c>
      <c r="H49" s="121"/>
      <c r="I49" s="121">
        <f>SUM(H47-I48)</f>
        <v>913.63000000000011</v>
      </c>
      <c r="J49" s="121"/>
      <c r="K49" s="121">
        <f>SUM(J47-K48)</f>
        <v>1024.3599999999999</v>
      </c>
      <c r="L49" s="165">
        <f t="shared" ref="L49:O49" si="1">SUM(K47-L48)</f>
        <v>-500</v>
      </c>
      <c r="M49" s="121">
        <f t="shared" si="1"/>
        <v>1085.1600000000001</v>
      </c>
      <c r="N49" s="165">
        <f>SUM(M47-N48)</f>
        <v>-500</v>
      </c>
      <c r="O49" s="121">
        <f t="shared" si="1"/>
        <v>1165.05</v>
      </c>
      <c r="P49" s="121"/>
      <c r="Q49" s="121">
        <f t="shared" ref="Q49" si="2">SUM(P47-Q48)</f>
        <v>1119.0999999999999</v>
      </c>
      <c r="R49" s="121"/>
      <c r="S49" s="121">
        <f t="shared" ref="S49" si="3">SUM(R47-S48)</f>
        <v>1212.02</v>
      </c>
      <c r="T49" s="121"/>
      <c r="U49" s="121">
        <f t="shared" ref="U49" si="4">SUM(T47-U48)</f>
        <v>1300.8699999999999</v>
      </c>
      <c r="V49" s="121"/>
      <c r="W49" s="121">
        <f>SUM(V47-W48)</f>
        <v>1167.22</v>
      </c>
      <c r="X49" s="121"/>
      <c r="Y49" s="121">
        <f>SUM(X47-Y48)</f>
        <v>782.8900000000001</v>
      </c>
      <c r="Z49" s="121"/>
      <c r="AA49" s="121">
        <f t="shared" ref="AA49" si="5">SUM(Z47-AA48)</f>
        <v>794.8599999999999</v>
      </c>
      <c r="AB49" s="5"/>
      <c r="AC49" s="122" t="s">
        <v>24</v>
      </c>
      <c r="AD49" s="124">
        <f>SUM(AD47-AD48)</f>
        <v>794.8599999999999</v>
      </c>
    </row>
    <row r="51" spans="1:30" s="12" customFormat="1" x14ac:dyDescent="0.25">
      <c r="A51" s="134"/>
      <c r="B51" s="2"/>
      <c r="C51" s="219"/>
      <c r="D51" s="219">
        <f t="shared" ref="D51:M51" si="6">SUM(D49-B49)</f>
        <v>0</v>
      </c>
      <c r="E51" s="2">
        <f>SUM(E49-C49)</f>
        <v>0.72000000000002728</v>
      </c>
      <c r="F51" s="134">
        <f t="shared" si="6"/>
        <v>0</v>
      </c>
      <c r="G51" s="2">
        <f>SUM(G49-E49)</f>
        <v>224.1099999999999</v>
      </c>
      <c r="H51" s="134">
        <f t="shared" si="6"/>
        <v>0</v>
      </c>
      <c r="I51" s="134">
        <f t="shared" si="6"/>
        <v>68.250000000000227</v>
      </c>
      <c r="J51" s="134">
        <f t="shared" si="6"/>
        <v>0</v>
      </c>
      <c r="K51" s="134">
        <f t="shared" ref="K51" si="7">SUM(K49-I49)</f>
        <v>110.72999999999979</v>
      </c>
      <c r="L51" s="134"/>
      <c r="M51" s="134">
        <f t="shared" si="6"/>
        <v>60.800000000000182</v>
      </c>
      <c r="N51" s="2">
        <f t="shared" ref="N51" si="8">SUM(M13-K13)</f>
        <v>0</v>
      </c>
      <c r="O51" s="2">
        <f t="shared" ref="O51" si="9">SUM(N13-L13)</f>
        <v>44.309999999999945</v>
      </c>
      <c r="P51" s="2">
        <f t="shared" ref="P51" si="10">SUM(O13-M13)</f>
        <v>0</v>
      </c>
      <c r="Q51" s="2">
        <f t="shared" ref="Q51:R51" si="11">SUM(P13-N13)</f>
        <v>-45.950000000000045</v>
      </c>
      <c r="R51" s="2">
        <f t="shared" si="11"/>
        <v>0</v>
      </c>
      <c r="S51" s="2">
        <f>SUM(R13-P13)</f>
        <v>92.920000000000073</v>
      </c>
      <c r="T51" s="2">
        <f t="shared" ref="T51" si="12">SUM(S13-Q13)</f>
        <v>0</v>
      </c>
      <c r="U51" s="2">
        <f>SUM(T13-R13)</f>
        <v>88.849999999999909</v>
      </c>
      <c r="V51" s="2">
        <f t="shared" ref="V51" si="13">SUM(U13-S13)</f>
        <v>0</v>
      </c>
      <c r="W51" s="2">
        <f>SUM(V13-T13)</f>
        <v>116.35000000000014</v>
      </c>
      <c r="X51" s="2"/>
      <c r="Y51" s="2"/>
      <c r="Z51" s="2"/>
      <c r="AA51" s="2"/>
      <c r="AB51" s="7"/>
      <c r="AD51" s="171"/>
    </row>
    <row r="52" spans="1:30" x14ac:dyDescent="0.25">
      <c r="B52" s="2"/>
      <c r="C52" s="135"/>
      <c r="D52" s="140"/>
      <c r="E52" s="140"/>
      <c r="P52" s="193">
        <f>SUM(R47-N47)</f>
        <v>46.970000000000027</v>
      </c>
      <c r="Q52" s="193">
        <f>SUM(P52+O36)</f>
        <v>185.97000000000003</v>
      </c>
      <c r="S52" s="1">
        <f>SUM(R14-P14)</f>
        <v>0</v>
      </c>
      <c r="V52" s="7"/>
      <c r="AA52" s="7"/>
      <c r="AD52"/>
    </row>
    <row r="53" spans="1:30" x14ac:dyDescent="0.25">
      <c r="A53" s="1"/>
      <c r="B53"/>
      <c r="D53"/>
      <c r="E53"/>
      <c r="F53" s="7"/>
      <c r="Q53" s="7"/>
      <c r="W53" s="7"/>
      <c r="AD53"/>
    </row>
    <row r="54" spans="1:30" x14ac:dyDescent="0.25">
      <c r="A54" s="177"/>
      <c r="B54" s="135"/>
      <c r="D54" s="7"/>
      <c r="E54" s="7"/>
      <c r="F54" s="7"/>
      <c r="T54" s="7"/>
      <c r="AD54"/>
    </row>
    <row r="55" spans="1:30" x14ac:dyDescent="0.25">
      <c r="A55" s="177"/>
      <c r="B55" s="135"/>
      <c r="D55" s="7"/>
      <c r="E55" s="7"/>
      <c r="F55" s="7"/>
      <c r="Q55" s="7"/>
      <c r="AD55"/>
    </row>
    <row r="56" spans="1:30" x14ac:dyDescent="0.25">
      <c r="A56" s="177"/>
      <c r="B56" s="135"/>
      <c r="D56" s="7"/>
      <c r="E56" s="7"/>
      <c r="F56" s="7"/>
      <c r="AD56"/>
    </row>
    <row r="57" spans="1:30" x14ac:dyDescent="0.25">
      <c r="A57" s="177"/>
      <c r="B57" s="135"/>
      <c r="D57" s="7"/>
      <c r="E57" s="7"/>
      <c r="F57" s="7"/>
      <c r="AD57"/>
    </row>
    <row r="58" spans="1:30" x14ac:dyDescent="0.25">
      <c r="A58" s="177"/>
      <c r="B58" s="135"/>
      <c r="D58" s="7"/>
      <c r="E58" s="7"/>
      <c r="F58" s="7"/>
      <c r="AD58"/>
    </row>
    <row r="59" spans="1:30" x14ac:dyDescent="0.25">
      <c r="A59" s="177"/>
      <c r="B59" s="135"/>
      <c r="D59" s="7"/>
      <c r="E59" s="7"/>
      <c r="F59" s="7"/>
      <c r="AB59"/>
      <c r="AD59"/>
    </row>
    <row r="60" spans="1:30" x14ac:dyDescent="0.25">
      <c r="A60" s="177"/>
      <c r="B60" s="135"/>
      <c r="D60" s="7"/>
      <c r="E60" s="7"/>
      <c r="F60" s="7"/>
      <c r="AB60"/>
      <c r="AD60"/>
    </row>
    <row r="61" spans="1:30" x14ac:dyDescent="0.25">
      <c r="A61" s="177"/>
      <c r="B61" s="135"/>
      <c r="D61" s="7"/>
      <c r="E61" s="7"/>
      <c r="F61" s="7"/>
      <c r="AB61"/>
      <c r="AD61"/>
    </row>
    <row r="62" spans="1:30" x14ac:dyDescent="0.25">
      <c r="A62" s="177"/>
      <c r="B62" s="135"/>
      <c r="D62" s="7"/>
      <c r="E62" s="7"/>
      <c r="F62" s="7"/>
      <c r="AB62"/>
      <c r="AD62"/>
    </row>
    <row r="63" spans="1:30" x14ac:dyDescent="0.25">
      <c r="A63" s="177"/>
      <c r="B63" s="135"/>
      <c r="D63" s="7"/>
      <c r="E63" s="1"/>
      <c r="F63" s="1"/>
      <c r="AB63"/>
      <c r="AD63"/>
    </row>
    <row r="64" spans="1:30" x14ac:dyDescent="0.25">
      <c r="A64" s="177"/>
      <c r="B64" s="135"/>
      <c r="D64" s="7"/>
      <c r="E64" s="7"/>
      <c r="F64" s="7"/>
      <c r="AB64"/>
      <c r="AD64"/>
    </row>
    <row r="65" spans="1:30" x14ac:dyDescent="0.25">
      <c r="A65" s="177"/>
      <c r="B65" s="135"/>
      <c r="D65" s="7"/>
      <c r="E65" s="7"/>
      <c r="F65" s="7"/>
      <c r="AB65"/>
      <c r="AD65"/>
    </row>
    <row r="66" spans="1:30" x14ac:dyDescent="0.25">
      <c r="A66" s="177"/>
      <c r="B66" s="135"/>
      <c r="D66" s="7"/>
      <c r="E66" s="7"/>
      <c r="F66" s="7"/>
    </row>
    <row r="67" spans="1:30" x14ac:dyDescent="0.25">
      <c r="A67" s="177"/>
      <c r="B67" s="135"/>
      <c r="D67" s="7"/>
      <c r="E67" s="7"/>
      <c r="F67" s="7"/>
    </row>
    <row r="68" spans="1:30" x14ac:dyDescent="0.25">
      <c r="A68" s="177"/>
      <c r="B68" s="135"/>
      <c r="D68" s="7"/>
      <c r="E68" s="7"/>
      <c r="F68" s="7"/>
    </row>
    <row r="69" spans="1:30" x14ac:dyDescent="0.25">
      <c r="A69" s="177"/>
      <c r="B69" s="135"/>
      <c r="D69" s="7"/>
      <c r="E69" s="7"/>
      <c r="F69" s="7"/>
    </row>
    <row r="70" spans="1:30" x14ac:dyDescent="0.25">
      <c r="A70" s="176"/>
      <c r="B70" s="135"/>
      <c r="D70" s="7"/>
      <c r="E70" s="7"/>
      <c r="F70" s="7"/>
    </row>
    <row r="71" spans="1:30" x14ac:dyDescent="0.25">
      <c r="A71" s="176"/>
      <c r="B71" s="135"/>
      <c r="D71" s="7"/>
      <c r="E71" s="7"/>
      <c r="F71" s="7"/>
    </row>
    <row r="72" spans="1:30" x14ac:dyDescent="0.25">
      <c r="A72" s="176"/>
      <c r="B72" s="135"/>
      <c r="D72" s="7"/>
      <c r="E72" s="7"/>
      <c r="F72" s="7"/>
      <c r="I72"/>
      <c r="AB72"/>
      <c r="AD72"/>
    </row>
    <row r="73" spans="1:30" x14ac:dyDescent="0.25">
      <c r="A73" s="176"/>
      <c r="B73" s="135"/>
      <c r="D73" s="7"/>
      <c r="E73" s="7"/>
      <c r="F73" s="7"/>
      <c r="I73"/>
      <c r="AB73"/>
      <c r="AD73"/>
    </row>
    <row r="74" spans="1:30" x14ac:dyDescent="0.25">
      <c r="A74" s="176"/>
      <c r="B74" s="135"/>
      <c r="D74" s="7"/>
      <c r="E74" s="7"/>
      <c r="F74" s="7"/>
      <c r="I74"/>
      <c r="AB74"/>
      <c r="AD74"/>
    </row>
    <row r="75" spans="1:30" x14ac:dyDescent="0.25">
      <c r="A75" s="176"/>
      <c r="B75" s="135"/>
      <c r="D75" s="7"/>
      <c r="E75" s="7"/>
      <c r="F75" s="7"/>
      <c r="I75"/>
      <c r="AB75"/>
      <c r="AD75"/>
    </row>
    <row r="76" spans="1:30" x14ac:dyDescent="0.25">
      <c r="A76" s="176"/>
      <c r="B76" s="135"/>
      <c r="D76" s="7"/>
      <c r="E76" s="7"/>
      <c r="F76" s="7"/>
      <c r="I76"/>
      <c r="AB76"/>
      <c r="AD76"/>
    </row>
    <row r="77" spans="1:30" x14ac:dyDescent="0.25">
      <c r="A77" s="176"/>
      <c r="B77" s="135"/>
      <c r="D77" s="7"/>
      <c r="E77" s="7"/>
      <c r="F77" s="7"/>
      <c r="I77"/>
      <c r="AB77"/>
      <c r="AD77"/>
    </row>
    <row r="78" spans="1:30" x14ac:dyDescent="0.25">
      <c r="A78" s="176"/>
      <c r="B78"/>
      <c r="D78" s="7"/>
      <c r="E78" s="7"/>
      <c r="F78" s="7"/>
      <c r="I78"/>
      <c r="AB78"/>
      <c r="AD78"/>
    </row>
    <row r="79" spans="1:30" x14ac:dyDescent="0.25">
      <c r="A79" s="176"/>
      <c r="B79" s="135"/>
      <c r="D79" s="7"/>
      <c r="E79" s="7"/>
      <c r="F79" s="7"/>
      <c r="I79"/>
      <c r="AB79"/>
      <c r="AD79"/>
    </row>
    <row r="80" spans="1:30" x14ac:dyDescent="0.25">
      <c r="B80"/>
      <c r="D80" s="7"/>
      <c r="E80" s="7"/>
      <c r="F80" s="7"/>
      <c r="I80"/>
      <c r="AB80"/>
      <c r="AD80"/>
    </row>
    <row r="81" spans="1:30" x14ac:dyDescent="0.25">
      <c r="A81" s="1"/>
      <c r="B81"/>
      <c r="D81" s="1"/>
      <c r="E81" s="1"/>
      <c r="F81" s="1"/>
      <c r="I81"/>
      <c r="AB81"/>
      <c r="AD81"/>
    </row>
    <row r="82" spans="1:30" x14ac:dyDescent="0.25">
      <c r="A82" s="135" t="s">
        <v>22</v>
      </c>
      <c r="B82" s="2" t="e">
        <f>SUM(#REF!-#REF!)</f>
        <v>#REF!</v>
      </c>
      <c r="D82"/>
      <c r="E82"/>
      <c r="F82"/>
      <c r="I82"/>
      <c r="AB82"/>
      <c r="AD82"/>
    </row>
    <row r="89" spans="1:30" x14ac:dyDescent="0.25">
      <c r="M89" s="176"/>
      <c r="S89" s="178"/>
      <c r="T89" s="179"/>
    </row>
    <row r="90" spans="1:30" x14ac:dyDescent="0.25">
      <c r="T90" s="179"/>
    </row>
    <row r="91" spans="1:30" x14ac:dyDescent="0.25">
      <c r="M91" s="176"/>
      <c r="S91" s="178"/>
      <c r="T91" s="179"/>
    </row>
    <row r="92" spans="1:30" x14ac:dyDescent="0.25">
      <c r="T92" s="179"/>
    </row>
    <row r="93" spans="1:30" x14ac:dyDescent="0.25">
      <c r="M93" s="176"/>
      <c r="S93" s="178"/>
      <c r="T93" s="179"/>
    </row>
    <row r="94" spans="1:30" x14ac:dyDescent="0.25">
      <c r="T94" s="179"/>
    </row>
    <row r="95" spans="1:30" x14ac:dyDescent="0.25">
      <c r="M95" s="176"/>
      <c r="T95" s="179"/>
    </row>
    <row r="96" spans="1:30" x14ac:dyDescent="0.25">
      <c r="T96" s="179"/>
    </row>
    <row r="97" spans="13:20" x14ac:dyDescent="0.25">
      <c r="M97" s="176"/>
      <c r="S97" s="178"/>
      <c r="T97" s="179"/>
    </row>
    <row r="98" spans="13:20" x14ac:dyDescent="0.25">
      <c r="T98" s="179"/>
    </row>
    <row r="99" spans="13:20" x14ac:dyDescent="0.25">
      <c r="M99" s="176"/>
      <c r="S99" s="178"/>
      <c r="T99" s="179"/>
    </row>
    <row r="100" spans="13:20" x14ac:dyDescent="0.25">
      <c r="T100" s="179"/>
    </row>
    <row r="101" spans="13:20" x14ac:dyDescent="0.25">
      <c r="M101" s="176"/>
      <c r="S101" s="178"/>
      <c r="T101" s="179"/>
    </row>
    <row r="102" spans="13:20" x14ac:dyDescent="0.25">
      <c r="T102" s="179"/>
    </row>
    <row r="103" spans="13:20" x14ac:dyDescent="0.25">
      <c r="M103" s="176"/>
      <c r="S103" s="178"/>
      <c r="T103" s="179"/>
    </row>
    <row r="104" spans="13:20" x14ac:dyDescent="0.25">
      <c r="T104" s="179"/>
    </row>
    <row r="105" spans="13:20" x14ac:dyDescent="0.25">
      <c r="M105" s="176"/>
      <c r="S105" s="178"/>
      <c r="T105" s="179"/>
    </row>
    <row r="106" spans="13:20" x14ac:dyDescent="0.25">
      <c r="T106" s="179"/>
    </row>
    <row r="107" spans="13:20" x14ac:dyDescent="0.25">
      <c r="M107" s="176"/>
      <c r="S107" s="178"/>
      <c r="T107" s="179"/>
    </row>
    <row r="108" spans="13:20" x14ac:dyDescent="0.25">
      <c r="T108" s="179"/>
    </row>
    <row r="109" spans="13:20" x14ac:dyDescent="0.25">
      <c r="M109" s="176"/>
      <c r="S109" s="178"/>
      <c r="T109" s="179"/>
    </row>
    <row r="110" spans="13:20" x14ac:dyDescent="0.25">
      <c r="T110" s="179"/>
    </row>
    <row r="111" spans="13:20" x14ac:dyDescent="0.25">
      <c r="M111" s="176"/>
      <c r="S111" s="178"/>
      <c r="T111" s="179"/>
    </row>
    <row r="112" spans="13:20" x14ac:dyDescent="0.25">
      <c r="T112" s="179"/>
    </row>
    <row r="113" spans="13:20" x14ac:dyDescent="0.25">
      <c r="M113" s="176"/>
      <c r="S113" s="178"/>
      <c r="T113" s="179"/>
    </row>
    <row r="114" spans="13:20" x14ac:dyDescent="0.25">
      <c r="T114" s="179"/>
    </row>
    <row r="115" spans="13:20" x14ac:dyDescent="0.25">
      <c r="M115" s="176"/>
      <c r="S115" s="178"/>
      <c r="T115" s="179"/>
    </row>
    <row r="116" spans="13:20" x14ac:dyDescent="0.25">
      <c r="T116" s="179"/>
    </row>
    <row r="117" spans="13:20" x14ac:dyDescent="0.25">
      <c r="M117" s="176"/>
      <c r="S117" s="178"/>
      <c r="T117" s="179"/>
    </row>
    <row r="118" spans="13:20" x14ac:dyDescent="0.25">
      <c r="T118" s="179"/>
    </row>
    <row r="119" spans="13:20" x14ac:dyDescent="0.25">
      <c r="M119" s="176"/>
      <c r="S119" s="178"/>
      <c r="T119" s="179"/>
    </row>
    <row r="120" spans="13:20" x14ac:dyDescent="0.25">
      <c r="T120" s="179"/>
    </row>
    <row r="121" spans="13:20" x14ac:dyDescent="0.25">
      <c r="M121" s="176"/>
      <c r="S121" s="178"/>
      <c r="T121" s="179"/>
    </row>
    <row r="122" spans="13:20" x14ac:dyDescent="0.25">
      <c r="T122" s="179"/>
    </row>
    <row r="123" spans="13:20" x14ac:dyDescent="0.25">
      <c r="M123" s="176"/>
      <c r="S123" s="178"/>
      <c r="T123" s="179"/>
    </row>
    <row r="124" spans="13:20" x14ac:dyDescent="0.25">
      <c r="T124" s="179"/>
    </row>
    <row r="125" spans="13:20" x14ac:dyDescent="0.25">
      <c r="M125" s="176"/>
      <c r="S125" s="178"/>
      <c r="T125" s="179"/>
    </row>
    <row r="126" spans="13:20" x14ac:dyDescent="0.25">
      <c r="T126" s="179"/>
    </row>
    <row r="127" spans="13:20" x14ac:dyDescent="0.25">
      <c r="M127" s="176"/>
      <c r="S127" s="178"/>
      <c r="T127" s="179"/>
    </row>
    <row r="128" spans="13:20" x14ac:dyDescent="0.25">
      <c r="T128" s="179"/>
    </row>
    <row r="129" spans="13:20" x14ac:dyDescent="0.25">
      <c r="M129" s="176"/>
      <c r="T129" s="7"/>
    </row>
    <row r="130" spans="13:20" x14ac:dyDescent="0.25">
      <c r="T130" s="179"/>
    </row>
    <row r="131" spans="13:20" x14ac:dyDescent="0.25">
      <c r="M131" s="176"/>
      <c r="T131" s="179"/>
    </row>
    <row r="132" spans="13:20" x14ac:dyDescent="0.25">
      <c r="T132" s="179"/>
    </row>
    <row r="133" spans="13:20" x14ac:dyDescent="0.25">
      <c r="M133" s="176"/>
      <c r="S133" s="178"/>
      <c r="T133" s="179"/>
    </row>
    <row r="134" spans="13:20" x14ac:dyDescent="0.25">
      <c r="T134" s="179"/>
    </row>
    <row r="135" spans="13:20" x14ac:dyDescent="0.25">
      <c r="M135" s="176"/>
      <c r="T135" s="179"/>
    </row>
    <row r="137" spans="13:20" x14ac:dyDescent="0.25">
      <c r="R137">
        <f>SUM(R89:R135)</f>
        <v>0</v>
      </c>
      <c r="T137" s="178"/>
    </row>
  </sheetData>
  <mergeCells count="63">
    <mergeCell ref="P47:Q47"/>
    <mergeCell ref="R47:S47"/>
    <mergeCell ref="T47:U47"/>
    <mergeCell ref="V47:W47"/>
    <mergeCell ref="X47:Y47"/>
    <mergeCell ref="Z47:AA47"/>
    <mergeCell ref="T10:U10"/>
    <mergeCell ref="V10:W10"/>
    <mergeCell ref="X10:Y10"/>
    <mergeCell ref="Z10:AA10"/>
    <mergeCell ref="D47:E47"/>
    <mergeCell ref="F47:G47"/>
    <mergeCell ref="H47:I47"/>
    <mergeCell ref="J47:K47"/>
    <mergeCell ref="L47:M47"/>
    <mergeCell ref="N47:O47"/>
    <mergeCell ref="Z8:AA8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N8:O8"/>
    <mergeCell ref="P8:Q8"/>
    <mergeCell ref="R8:S8"/>
    <mergeCell ref="T8:U8"/>
    <mergeCell ref="V8:W8"/>
    <mergeCell ref="X8:Y8"/>
    <mergeCell ref="T7:U7"/>
    <mergeCell ref="V7:W7"/>
    <mergeCell ref="X7:Y7"/>
    <mergeCell ref="Z7:AA7"/>
    <mergeCell ref="D8:E8"/>
    <mergeCell ref="F8:G8"/>
    <mergeCell ref="H8:I8"/>
    <mergeCell ref="J8:K8"/>
    <mergeCell ref="L8:M8"/>
    <mergeCell ref="Z5:AA5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N5:O5"/>
    <mergeCell ref="P5:Q5"/>
    <mergeCell ref="R5:S5"/>
    <mergeCell ref="T5:U5"/>
    <mergeCell ref="V5:W5"/>
    <mergeCell ref="X5:Y5"/>
    <mergeCell ref="L5:M5"/>
    <mergeCell ref="B5:C5"/>
    <mergeCell ref="D5:E5"/>
    <mergeCell ref="F5:G5"/>
    <mergeCell ref="H5:I5"/>
    <mergeCell ref="J5:K5"/>
  </mergeCells>
  <pageMargins left="0.7" right="0.7" top="0.75" bottom="0.75" header="0.3" footer="0.3"/>
  <pageSetup paperSize="9" orientation="landscape" horizontalDpi="4294967292" verticalDpi="4294967293" r:id="rId1"/>
  <ignoredErrors>
    <ignoredError sqref="X47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I67"/>
  <sheetViews>
    <sheetView windowProtection="1" showZeros="0" topLeftCell="O7" zoomScale="75" zoomScaleNormal="75" workbookViewId="0">
      <selection activeCell="AK33" sqref="AK33"/>
    </sheetView>
  </sheetViews>
  <sheetFormatPr defaultRowHeight="15" x14ac:dyDescent="0.25"/>
  <cols>
    <col min="1" max="1" width="35.42578125" customWidth="1"/>
    <col min="2" max="2" width="11.5703125" customWidth="1"/>
    <col min="3" max="3" width="17.42578125" customWidth="1"/>
    <col min="4" max="4" width="11.85546875" customWidth="1"/>
    <col min="6" max="6" width="11.5703125" customWidth="1"/>
    <col min="7" max="7" width="11.28515625" customWidth="1"/>
    <col min="8" max="8" width="11.5703125" customWidth="1"/>
    <col min="9" max="9" width="11.7109375" customWidth="1"/>
    <col min="10" max="10" width="11" customWidth="1"/>
    <col min="11" max="11" width="10.7109375" customWidth="1"/>
    <col min="12" max="12" width="12.28515625" customWidth="1"/>
    <col min="13" max="13" width="10.85546875" customWidth="1"/>
    <col min="14" max="14" width="11.5703125" customWidth="1"/>
    <col min="15" max="15" width="10.28515625" customWidth="1"/>
    <col min="16" max="16" width="12.140625" customWidth="1"/>
    <col min="17" max="17" width="11.5703125" style="7" customWidth="1"/>
    <col min="18" max="18" width="11.140625" customWidth="1"/>
    <col min="19" max="19" width="11.28515625" customWidth="1"/>
    <col min="20" max="20" width="11.7109375" style="7" customWidth="1"/>
    <col min="21" max="21" width="10.28515625" style="7" customWidth="1"/>
    <col min="22" max="23" width="11.42578125" customWidth="1"/>
    <col min="24" max="24" width="10.85546875" customWidth="1"/>
    <col min="25" max="25" width="9.140625" style="7"/>
    <col min="26" max="26" width="12.7109375" customWidth="1"/>
    <col min="27" max="27" width="11" customWidth="1"/>
    <col min="29" max="29" width="22" customWidth="1"/>
    <col min="30" max="30" width="15.85546875" customWidth="1"/>
    <col min="31" max="31" width="14" style="218" customWidth="1"/>
  </cols>
  <sheetData>
    <row r="1" spans="1:35" x14ac:dyDescent="0.25">
      <c r="A1" t="s">
        <v>122</v>
      </c>
      <c r="B1" s="1"/>
      <c r="D1" s="35"/>
      <c r="E1" s="35"/>
      <c r="F1" s="35"/>
      <c r="I1" s="1"/>
      <c r="J1" s="1"/>
      <c r="AB1" s="7"/>
      <c r="AE1" s="210"/>
    </row>
    <row r="2" spans="1:35" x14ac:dyDescent="0.25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AB2" s="7"/>
      <c r="AE2" s="210"/>
    </row>
    <row r="3" spans="1:35" x14ac:dyDescent="0.25">
      <c r="A3" s="167" t="s">
        <v>123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220"/>
      <c r="R3" s="6"/>
      <c r="S3" s="6"/>
      <c r="T3" s="220"/>
      <c r="U3" s="220"/>
      <c r="V3" s="6"/>
      <c r="W3" s="6"/>
      <c r="X3" s="6"/>
      <c r="Y3" s="220"/>
      <c r="Z3" s="6"/>
      <c r="AA3" s="6"/>
      <c r="AB3" s="115"/>
      <c r="AC3" s="303" t="s">
        <v>137</v>
      </c>
      <c r="AD3" s="274"/>
      <c r="AE3" s="211"/>
    </row>
    <row r="4" spans="1:35" x14ac:dyDescent="0.25">
      <c r="A4" s="3"/>
      <c r="B4" s="6"/>
      <c r="C4" s="6"/>
      <c r="D4" s="35"/>
      <c r="E4" s="35"/>
      <c r="F4" s="35"/>
      <c r="G4" s="6"/>
      <c r="H4" s="5"/>
      <c r="I4" s="5"/>
      <c r="J4" s="34"/>
      <c r="K4" s="6"/>
      <c r="L4" s="6"/>
      <c r="M4" s="6"/>
      <c r="AB4" s="88"/>
      <c r="AC4" s="11"/>
      <c r="AD4" s="11"/>
      <c r="AE4" s="211"/>
    </row>
    <row r="5" spans="1:35" x14ac:dyDescent="0.25">
      <c r="A5" s="118" t="s">
        <v>110</v>
      </c>
      <c r="B5" s="272"/>
      <c r="C5" s="290"/>
      <c r="D5" s="286">
        <v>44563</v>
      </c>
      <c r="E5" s="289"/>
      <c r="F5" s="284" t="s">
        <v>132</v>
      </c>
      <c r="G5" s="288"/>
      <c r="H5" s="286">
        <v>44647</v>
      </c>
      <c r="I5" s="287"/>
      <c r="J5" s="284" t="s">
        <v>142</v>
      </c>
      <c r="K5" s="288"/>
      <c r="L5" s="286">
        <v>44712</v>
      </c>
      <c r="M5" s="287"/>
      <c r="N5" s="284">
        <v>44734</v>
      </c>
      <c r="O5" s="288"/>
      <c r="P5" s="286">
        <v>48790</v>
      </c>
      <c r="Q5" s="287"/>
      <c r="R5" s="284">
        <v>44796</v>
      </c>
      <c r="S5" s="288"/>
      <c r="T5" s="286">
        <v>44834</v>
      </c>
      <c r="U5" s="287"/>
      <c r="V5" s="284">
        <v>44859</v>
      </c>
      <c r="W5" s="288"/>
      <c r="X5" s="286">
        <v>44895</v>
      </c>
      <c r="Y5" s="287"/>
      <c r="Z5" s="284">
        <v>44926</v>
      </c>
      <c r="AA5" s="285"/>
      <c r="AB5" s="46"/>
      <c r="AC5" s="94" t="s">
        <v>18</v>
      </c>
      <c r="AD5" s="94"/>
      <c r="AE5" s="212"/>
    </row>
    <row r="6" spans="1:35" x14ac:dyDescent="0.25">
      <c r="A6" s="43"/>
      <c r="B6" s="17"/>
      <c r="C6" s="67"/>
      <c r="D6" s="40"/>
      <c r="E6" s="114"/>
      <c r="F6" s="40"/>
      <c r="G6" s="114"/>
      <c r="H6" s="40"/>
      <c r="I6" s="114"/>
      <c r="J6" s="40"/>
      <c r="K6" s="114"/>
      <c r="L6" s="40"/>
      <c r="M6" s="114"/>
      <c r="N6" s="40"/>
      <c r="O6" s="114"/>
      <c r="P6" s="40"/>
      <c r="Q6" s="114"/>
      <c r="R6" s="40"/>
      <c r="S6" s="114"/>
      <c r="T6" s="40"/>
      <c r="U6" s="114"/>
      <c r="V6" s="40"/>
      <c r="W6" s="114"/>
      <c r="X6" s="40"/>
      <c r="Y6" s="114"/>
      <c r="Z6" s="40"/>
      <c r="AA6" s="114"/>
      <c r="AB6" s="88"/>
      <c r="AC6" s="11"/>
      <c r="AD6" s="11"/>
      <c r="AE6" s="211"/>
    </row>
    <row r="7" spans="1:35" x14ac:dyDescent="0.25">
      <c r="A7" s="43"/>
      <c r="B7" s="266" t="s">
        <v>83</v>
      </c>
      <c r="C7" s="267"/>
      <c r="D7" s="266" t="s">
        <v>27</v>
      </c>
      <c r="E7" s="267"/>
      <c r="F7" s="272" t="s">
        <v>28</v>
      </c>
      <c r="G7" s="274"/>
      <c r="H7" s="266" t="s">
        <v>29</v>
      </c>
      <c r="I7" s="267"/>
      <c r="J7" s="272" t="s">
        <v>49</v>
      </c>
      <c r="K7" s="274" t="s">
        <v>30</v>
      </c>
      <c r="L7" s="266" t="s">
        <v>31</v>
      </c>
      <c r="M7" s="267"/>
      <c r="N7" s="272" t="s">
        <v>32</v>
      </c>
      <c r="O7" s="274"/>
      <c r="P7" s="266" t="s">
        <v>33</v>
      </c>
      <c r="Q7" s="267"/>
      <c r="R7" s="272" t="s">
        <v>34</v>
      </c>
      <c r="S7" s="274"/>
      <c r="T7" s="266" t="s">
        <v>35</v>
      </c>
      <c r="U7" s="267"/>
      <c r="V7" s="272" t="s">
        <v>36</v>
      </c>
      <c r="W7" s="274"/>
      <c r="X7" s="266" t="s">
        <v>37</v>
      </c>
      <c r="Y7" s="267"/>
      <c r="Z7" s="272" t="s">
        <v>38</v>
      </c>
      <c r="AA7" s="273"/>
      <c r="AB7" s="89"/>
      <c r="AC7" s="11"/>
      <c r="AD7" s="11"/>
      <c r="AE7" s="211"/>
    </row>
    <row r="8" spans="1:35" s="6" customFormat="1" ht="15.75" thickBot="1" x14ac:dyDescent="0.3">
      <c r="A8" s="227" t="s">
        <v>124</v>
      </c>
      <c r="B8" s="124">
        <f>'2021'!$AD$47</f>
        <v>1294.8599999999999</v>
      </c>
      <c r="C8" s="124"/>
      <c r="D8" s="268">
        <v>1294.8599999999999</v>
      </c>
      <c r="E8" s="269"/>
      <c r="F8" s="298">
        <f>'2022'!$D$49</f>
        <v>1295.9100000000001</v>
      </c>
      <c r="G8" s="299"/>
      <c r="H8" s="275">
        <f>'2022'!$F$49</f>
        <v>1661.41</v>
      </c>
      <c r="I8" s="276"/>
      <c r="J8" s="277">
        <f>'2022'!$H$49</f>
        <v>1716.0200000000002</v>
      </c>
      <c r="K8" s="283"/>
      <c r="L8" s="315">
        <f>'2022'!$J$49</f>
        <v>1875.6599999999999</v>
      </c>
      <c r="M8" s="316"/>
      <c r="N8" s="315">
        <f>'2022'!$L$49</f>
        <v>1665.34</v>
      </c>
      <c r="O8" s="316"/>
      <c r="P8" s="298">
        <f>'2022'!$N$49</f>
        <v>1823.62</v>
      </c>
      <c r="Q8" s="299"/>
      <c r="R8" s="298">
        <f>'2022'!$P$49</f>
        <v>1124.1000000000001</v>
      </c>
      <c r="S8" s="299"/>
      <c r="T8" s="298">
        <f>'2022'!$R$49</f>
        <v>1500.3000000000002</v>
      </c>
      <c r="U8" s="299"/>
      <c r="V8" s="275">
        <f>'2022'!$T$49</f>
        <v>1184.68</v>
      </c>
      <c r="W8" s="276"/>
      <c r="X8" s="313">
        <f>'2022'!$V$49</f>
        <v>1520.35</v>
      </c>
      <c r="Y8" s="314"/>
      <c r="Z8" s="298">
        <f>'2022'!$X$49</f>
        <v>1229.0900000000001</v>
      </c>
      <c r="AA8" s="299"/>
      <c r="AB8" s="228"/>
      <c r="AC8" s="229" t="s">
        <v>144</v>
      </c>
      <c r="AD8" s="229"/>
      <c r="AE8" s="124">
        <f>'2022'!$B$8</f>
        <v>1294.8599999999999</v>
      </c>
    </row>
    <row r="9" spans="1:35" x14ac:dyDescent="0.25">
      <c r="A9" s="63"/>
      <c r="B9" s="124" t="s">
        <v>39</v>
      </c>
      <c r="C9" s="117" t="s">
        <v>40</v>
      </c>
      <c r="D9" s="50" t="s">
        <v>39</v>
      </c>
      <c r="E9" s="125" t="s">
        <v>40</v>
      </c>
      <c r="F9" s="124" t="s">
        <v>39</v>
      </c>
      <c r="G9" s="117" t="s">
        <v>40</v>
      </c>
      <c r="H9" s="50" t="s">
        <v>39</v>
      </c>
      <c r="I9" s="125" t="s">
        <v>40</v>
      </c>
      <c r="J9" s="117" t="s">
        <v>39</v>
      </c>
      <c r="K9" s="124" t="s">
        <v>40</v>
      </c>
      <c r="L9" s="50" t="s">
        <v>39</v>
      </c>
      <c r="M9" s="125" t="s">
        <v>40</v>
      </c>
      <c r="N9" s="124" t="s">
        <v>39</v>
      </c>
      <c r="O9" s="117" t="s">
        <v>40</v>
      </c>
      <c r="P9" s="50" t="s">
        <v>39</v>
      </c>
      <c r="Q9" s="50" t="s">
        <v>40</v>
      </c>
      <c r="R9" s="124" t="s">
        <v>39</v>
      </c>
      <c r="S9" s="117" t="s">
        <v>40</v>
      </c>
      <c r="T9" s="50" t="s">
        <v>39</v>
      </c>
      <c r="U9" s="50" t="s">
        <v>40</v>
      </c>
      <c r="V9" s="124" t="s">
        <v>39</v>
      </c>
      <c r="W9" s="117" t="s">
        <v>40</v>
      </c>
      <c r="X9" s="50" t="s">
        <v>39</v>
      </c>
      <c r="Y9" s="50" t="s">
        <v>40</v>
      </c>
      <c r="Z9" s="124" t="s">
        <v>39</v>
      </c>
      <c r="AA9" s="117" t="s">
        <v>40</v>
      </c>
      <c r="AB9" s="89"/>
      <c r="AC9" s="4"/>
      <c r="AD9" s="4"/>
      <c r="AE9" s="211"/>
    </row>
    <row r="10" spans="1:35" ht="15.75" thickBot="1" x14ac:dyDescent="0.3">
      <c r="A10" s="86" t="s">
        <v>53</v>
      </c>
      <c r="B10" s="270"/>
      <c r="C10" s="271"/>
      <c r="D10" s="270"/>
      <c r="E10" s="271"/>
      <c r="F10" s="270"/>
      <c r="G10" s="271"/>
      <c r="H10" s="270"/>
      <c r="I10" s="271"/>
      <c r="J10" s="270"/>
      <c r="K10" s="271"/>
      <c r="L10" s="270"/>
      <c r="M10" s="271"/>
      <c r="N10" s="270"/>
      <c r="O10" s="271"/>
      <c r="P10" s="270"/>
      <c r="Q10" s="271"/>
      <c r="R10" s="270"/>
      <c r="S10" s="271"/>
      <c r="T10" s="270"/>
      <c r="U10" s="271"/>
      <c r="V10" s="270"/>
      <c r="W10" s="271"/>
      <c r="X10" s="270"/>
      <c r="Y10" s="271"/>
      <c r="Z10" s="270"/>
      <c r="AA10" s="271"/>
      <c r="AB10" s="88"/>
      <c r="AC10" s="100" t="s">
        <v>102</v>
      </c>
      <c r="AD10" s="100"/>
      <c r="AE10" s="211"/>
    </row>
    <row r="11" spans="1:35" x14ac:dyDescent="0.25">
      <c r="A11" s="112" t="s">
        <v>1</v>
      </c>
      <c r="B11" s="17"/>
      <c r="C11" s="69"/>
      <c r="D11" s="17">
        <v>688.63</v>
      </c>
      <c r="E11" s="40"/>
      <c r="F11" s="26">
        <v>826.45</v>
      </c>
      <c r="G11" s="76"/>
      <c r="H11" s="29">
        <v>882.4</v>
      </c>
      <c r="I11" s="45"/>
      <c r="J11" s="18">
        <v>873.41</v>
      </c>
      <c r="K11" s="18"/>
      <c r="L11" s="138">
        <v>872.01</v>
      </c>
      <c r="M11" s="45"/>
      <c r="N11" s="18">
        <v>938.37</v>
      </c>
      <c r="O11" s="18" t="s">
        <v>89</v>
      </c>
      <c r="P11" s="137">
        <v>750.25</v>
      </c>
      <c r="Q11" s="47"/>
      <c r="R11" s="17">
        <v>802.85</v>
      </c>
      <c r="S11" s="21"/>
      <c r="T11" s="240">
        <v>665.45</v>
      </c>
      <c r="U11" s="46"/>
      <c r="V11" s="17">
        <v>794.9</v>
      </c>
      <c r="W11" s="173" t="s">
        <v>89</v>
      </c>
      <c r="X11" s="46">
        <v>851.64</v>
      </c>
      <c r="Y11" s="46"/>
      <c r="Z11" s="17">
        <v>900.02</v>
      </c>
      <c r="AA11" s="17"/>
      <c r="AB11" s="46"/>
      <c r="AC11" s="97" t="s">
        <v>1</v>
      </c>
      <c r="AD11" s="97"/>
      <c r="AE11" s="214">
        <f>$Z$11</f>
        <v>900.02</v>
      </c>
    </row>
    <row r="12" spans="1:35" x14ac:dyDescent="0.25">
      <c r="A12" s="112" t="s">
        <v>2</v>
      </c>
      <c r="B12" s="18"/>
      <c r="C12" s="81"/>
      <c r="D12" s="18">
        <v>644.65</v>
      </c>
      <c r="E12" s="54"/>
      <c r="F12" s="29">
        <v>840.25</v>
      </c>
      <c r="G12" s="21"/>
      <c r="H12" s="24">
        <v>895.25</v>
      </c>
      <c r="I12" s="47"/>
      <c r="J12" s="21">
        <v>1002.25</v>
      </c>
      <c r="K12" s="21"/>
      <c r="L12" s="137">
        <v>1033.25</v>
      </c>
      <c r="M12" s="47"/>
      <c r="N12" s="21">
        <v>885.25</v>
      </c>
      <c r="O12" s="21" t="s">
        <v>90</v>
      </c>
      <c r="P12" s="137">
        <v>775.45</v>
      </c>
      <c r="Q12" s="46"/>
      <c r="R12" s="18">
        <v>815.45</v>
      </c>
      <c r="S12" s="21"/>
      <c r="T12" s="45">
        <v>719.23</v>
      </c>
      <c r="U12" s="45"/>
      <c r="V12" s="241">
        <v>725.45</v>
      </c>
      <c r="W12" s="174" t="s">
        <v>90</v>
      </c>
      <c r="X12" s="45">
        <v>577.45000000000005</v>
      </c>
      <c r="Y12" s="45"/>
      <c r="Z12" s="18">
        <v>639.46</v>
      </c>
      <c r="AA12" s="18"/>
      <c r="AB12" s="46"/>
      <c r="AC12" s="98" t="s">
        <v>2</v>
      </c>
      <c r="AD12" s="98"/>
      <c r="AE12" s="214">
        <f>$Z$12</f>
        <v>639.46</v>
      </c>
      <c r="AG12" s="7"/>
      <c r="AI12" s="7"/>
    </row>
    <row r="13" spans="1:35" ht="15.75" thickBot="1" x14ac:dyDescent="0.3">
      <c r="A13" s="113" t="s">
        <v>86</v>
      </c>
      <c r="B13" s="19">
        <f>SUM(B11:B12)</f>
        <v>0</v>
      </c>
      <c r="C13" s="61"/>
      <c r="D13" s="27">
        <f>SUM(D11:D12)</f>
        <v>1333.28</v>
      </c>
      <c r="E13" s="62"/>
      <c r="F13" s="27">
        <f>SUM(F11:F12)</f>
        <v>1666.7</v>
      </c>
      <c r="G13" s="27">
        <f t="shared" ref="G13:AA13" si="0">SUM(G11:G12)</f>
        <v>0</v>
      </c>
      <c r="H13" s="27">
        <f>SUM(H11:H12)</f>
        <v>1777.65</v>
      </c>
      <c r="I13" s="27">
        <f t="shared" si="0"/>
        <v>0</v>
      </c>
      <c r="J13" s="27">
        <f t="shared" si="0"/>
        <v>1875.6599999999999</v>
      </c>
      <c r="K13" s="27">
        <f t="shared" si="0"/>
        <v>0</v>
      </c>
      <c r="L13" s="27">
        <f t="shared" si="0"/>
        <v>1905.26</v>
      </c>
      <c r="M13" s="27">
        <f t="shared" si="0"/>
        <v>0</v>
      </c>
      <c r="N13" s="27">
        <f t="shared" si="0"/>
        <v>1823.62</v>
      </c>
      <c r="O13" s="27">
        <f t="shared" si="0"/>
        <v>0</v>
      </c>
      <c r="P13" s="27">
        <f t="shared" si="0"/>
        <v>1525.7</v>
      </c>
      <c r="Q13" s="27">
        <f t="shared" si="0"/>
        <v>0</v>
      </c>
      <c r="R13" s="27">
        <f>SUM(R11:R12)</f>
        <v>1618.3000000000002</v>
      </c>
      <c r="S13" s="27"/>
      <c r="T13" s="27">
        <f t="shared" si="0"/>
        <v>1384.68</v>
      </c>
      <c r="U13" s="27">
        <f t="shared" si="0"/>
        <v>0</v>
      </c>
      <c r="V13" s="27">
        <f t="shared" si="0"/>
        <v>1520.35</v>
      </c>
      <c r="W13" s="27">
        <f t="shared" si="0"/>
        <v>0</v>
      </c>
      <c r="X13" s="27">
        <f t="shared" si="0"/>
        <v>1429.0900000000001</v>
      </c>
      <c r="Y13" s="27">
        <f t="shared" si="0"/>
        <v>0</v>
      </c>
      <c r="Z13" s="27">
        <f t="shared" si="0"/>
        <v>1539.48</v>
      </c>
      <c r="AA13" s="27">
        <f t="shared" si="0"/>
        <v>0</v>
      </c>
      <c r="AB13" s="90"/>
      <c r="AC13" s="94" t="s">
        <v>4</v>
      </c>
      <c r="AD13" s="94"/>
      <c r="AE13" s="214">
        <f>$Z$13</f>
        <v>1539.48</v>
      </c>
      <c r="AG13" s="7"/>
    </row>
    <row r="14" spans="1:35" x14ac:dyDescent="0.25">
      <c r="A14" s="10"/>
      <c r="B14" s="17"/>
      <c r="C14" s="68"/>
      <c r="D14" s="51"/>
      <c r="E14" s="39"/>
      <c r="F14" s="25"/>
      <c r="G14" s="75"/>
      <c r="H14" s="44"/>
      <c r="I14" s="46"/>
      <c r="J14" s="17"/>
      <c r="K14" s="80"/>
      <c r="L14" s="188"/>
      <c r="M14" s="188"/>
      <c r="N14" s="189"/>
      <c r="O14" s="189"/>
      <c r="P14" s="188"/>
      <c r="Q14" s="46"/>
      <c r="R14" s="189"/>
      <c r="S14" s="189"/>
      <c r="T14" s="88"/>
      <c r="U14" s="88"/>
      <c r="V14" s="82"/>
      <c r="W14" s="158"/>
      <c r="X14" s="43"/>
      <c r="Y14" s="88"/>
      <c r="Z14" s="82"/>
      <c r="AA14" s="67"/>
      <c r="AB14" s="88"/>
      <c r="AC14" s="308" t="s">
        <v>118</v>
      </c>
      <c r="AD14" s="309"/>
      <c r="AE14" s="214"/>
      <c r="AG14" s="7"/>
    </row>
    <row r="15" spans="1:35" x14ac:dyDescent="0.25">
      <c r="A15" s="10" t="s">
        <v>10</v>
      </c>
      <c r="B15" s="17"/>
      <c r="C15" s="68"/>
      <c r="D15" s="51"/>
      <c r="E15" s="39"/>
      <c r="F15" s="25"/>
      <c r="G15" s="75"/>
      <c r="H15" s="44"/>
      <c r="I15" s="46"/>
      <c r="J15" s="17"/>
      <c r="K15" s="80"/>
      <c r="L15" s="188"/>
      <c r="M15" s="188"/>
      <c r="N15" s="189"/>
      <c r="O15" s="189"/>
      <c r="P15" s="188"/>
      <c r="Q15" s="46"/>
      <c r="R15" s="189"/>
      <c r="S15" s="189"/>
      <c r="T15" s="88"/>
      <c r="U15" s="88"/>
      <c r="V15" s="82"/>
      <c r="W15" s="158"/>
      <c r="X15" s="43"/>
      <c r="Y15" s="88"/>
      <c r="Z15" s="82"/>
      <c r="AA15" s="67"/>
      <c r="AB15" s="88"/>
      <c r="AC15" s="308" t="s">
        <v>119</v>
      </c>
      <c r="AD15" s="309"/>
      <c r="AE15" s="214"/>
    </row>
    <row r="16" spans="1:35" x14ac:dyDescent="0.25">
      <c r="A16" s="10"/>
      <c r="B16" s="21"/>
      <c r="C16" s="81"/>
      <c r="D16" s="53"/>
      <c r="E16" s="53"/>
      <c r="F16" s="28"/>
      <c r="G16" s="28"/>
      <c r="H16" s="53"/>
      <c r="I16" s="53"/>
      <c r="J16" s="28"/>
      <c r="K16" s="28"/>
      <c r="L16" s="190"/>
      <c r="M16" s="190"/>
      <c r="N16" s="191"/>
      <c r="O16" s="191"/>
      <c r="P16" s="190"/>
      <c r="Q16" s="54"/>
      <c r="R16" s="191"/>
      <c r="S16" s="191"/>
      <c r="T16" s="53"/>
      <c r="U16" s="53"/>
      <c r="V16" s="28"/>
      <c r="W16" s="28"/>
      <c r="X16" s="53"/>
      <c r="Y16" s="53"/>
      <c r="Z16" s="28"/>
      <c r="AA16" s="28"/>
      <c r="AB16" s="88"/>
      <c r="AC16" s="308" t="s">
        <v>120</v>
      </c>
      <c r="AD16" s="309"/>
      <c r="AE16" s="213"/>
    </row>
    <row r="17" spans="1:31" ht="15.75" thickBot="1" x14ac:dyDescent="0.3">
      <c r="A17" s="8" t="s">
        <v>0</v>
      </c>
      <c r="B17" s="21"/>
      <c r="C17" s="81"/>
      <c r="D17" s="53"/>
      <c r="E17" s="53"/>
      <c r="F17" s="28"/>
      <c r="G17" s="28"/>
      <c r="H17" s="53"/>
      <c r="I17" s="53"/>
      <c r="J17" s="28"/>
      <c r="K17" s="28"/>
      <c r="L17" s="190"/>
      <c r="M17" s="190"/>
      <c r="N17" s="191"/>
      <c r="O17" s="191"/>
      <c r="P17" s="190"/>
      <c r="Q17" s="54"/>
      <c r="R17" s="191"/>
      <c r="S17" s="191"/>
      <c r="T17" s="53"/>
      <c r="U17" s="53"/>
      <c r="V17" s="28"/>
      <c r="W17" s="28"/>
      <c r="X17" s="53"/>
      <c r="Y17" s="53"/>
      <c r="Z17" s="28"/>
      <c r="AA17" s="28"/>
      <c r="AB17" s="88"/>
      <c r="AC17" s="311" t="s">
        <v>0</v>
      </c>
      <c r="AD17" s="312"/>
      <c r="AE17" s="214"/>
    </row>
    <row r="18" spans="1:31" ht="15.75" thickTop="1" x14ac:dyDescent="0.25">
      <c r="A18" s="13" t="s">
        <v>112</v>
      </c>
      <c r="B18" s="21">
        <v>49.15</v>
      </c>
      <c r="C18" s="81"/>
      <c r="D18" s="53"/>
      <c r="E18" s="53"/>
      <c r="F18" s="28"/>
      <c r="G18" s="28"/>
      <c r="H18" s="53"/>
      <c r="I18" s="53"/>
      <c r="J18" s="28"/>
      <c r="K18" s="28"/>
      <c r="L18" s="190"/>
      <c r="M18" s="190"/>
      <c r="N18" s="191"/>
      <c r="O18" s="191"/>
      <c r="P18" s="190"/>
      <c r="Q18" s="54"/>
      <c r="R18" s="191"/>
      <c r="S18" s="191"/>
      <c r="T18" s="53"/>
      <c r="U18" s="53"/>
      <c r="V18" s="28"/>
      <c r="W18" s="28"/>
      <c r="X18" s="53"/>
      <c r="Y18" s="53"/>
      <c r="Z18" s="28"/>
      <c r="AA18" s="28"/>
      <c r="AB18" s="88"/>
      <c r="AC18" s="304" t="s">
        <v>3</v>
      </c>
      <c r="AD18" s="305"/>
      <c r="AE18" s="214">
        <f>SUM(B18:AA18)</f>
        <v>49.15</v>
      </c>
    </row>
    <row r="19" spans="1:31" x14ac:dyDescent="0.25">
      <c r="A19" s="209" t="s">
        <v>113</v>
      </c>
      <c r="B19" s="151">
        <v>158.49</v>
      </c>
      <c r="C19" s="81"/>
      <c r="D19" s="53"/>
      <c r="E19" s="53"/>
      <c r="F19" s="28"/>
      <c r="G19" s="28"/>
      <c r="H19" s="53"/>
      <c r="I19" s="53"/>
      <c r="J19" s="28"/>
      <c r="K19" s="28"/>
      <c r="L19" s="190"/>
      <c r="M19" s="190"/>
      <c r="N19" s="191"/>
      <c r="O19" s="191"/>
      <c r="P19" s="190"/>
      <c r="Q19" s="54"/>
      <c r="R19" s="191"/>
      <c r="S19" s="191"/>
      <c r="T19" s="53"/>
      <c r="U19" s="53"/>
      <c r="V19" s="28"/>
      <c r="W19" s="28"/>
      <c r="X19" s="53"/>
      <c r="Y19" s="53"/>
      <c r="Z19" s="28"/>
      <c r="AA19" s="28"/>
      <c r="AB19" s="88"/>
      <c r="AC19" s="304" t="s">
        <v>5</v>
      </c>
      <c r="AD19" s="305"/>
      <c r="AE19" s="214">
        <f>'2022'!$B$19</f>
        <v>158.49</v>
      </c>
    </row>
    <row r="20" spans="1:31" x14ac:dyDescent="0.25">
      <c r="A20" s="87" t="s">
        <v>64</v>
      </c>
      <c r="B20" s="21">
        <f>SUM(B18:B19)</f>
        <v>207.64000000000001</v>
      </c>
      <c r="C20" s="139">
        <f>SUM(B20/12)</f>
        <v>17.303333333333335</v>
      </c>
      <c r="D20" s="53"/>
      <c r="E20" s="53"/>
      <c r="F20" s="28"/>
      <c r="G20" s="28"/>
      <c r="H20" s="53"/>
      <c r="I20" s="53"/>
      <c r="J20" s="28"/>
      <c r="K20" s="28"/>
      <c r="L20" s="190"/>
      <c r="M20" s="190"/>
      <c r="N20" s="191"/>
      <c r="O20" s="191"/>
      <c r="P20" s="190"/>
      <c r="Q20" s="54"/>
      <c r="R20" s="191"/>
      <c r="S20" s="191"/>
      <c r="T20" s="53"/>
      <c r="U20" s="53"/>
      <c r="V20" s="28"/>
      <c r="W20" s="28"/>
      <c r="X20" s="53"/>
      <c r="Y20" s="53"/>
      <c r="Z20" s="28"/>
      <c r="AA20" s="28"/>
      <c r="AB20" s="88"/>
      <c r="AC20" s="304" t="s">
        <v>51</v>
      </c>
      <c r="AD20" s="305"/>
      <c r="AE20" s="213">
        <f>SUM(AE18:AE19)</f>
        <v>207.64000000000001</v>
      </c>
    </row>
    <row r="21" spans="1:31" x14ac:dyDescent="0.25">
      <c r="A21" s="87" t="s">
        <v>91</v>
      </c>
      <c r="B21" s="21">
        <f>SUM(B20/52/11)</f>
        <v>0.36300699300699302</v>
      </c>
      <c r="C21" s="130"/>
      <c r="D21" s="53"/>
      <c r="E21" s="53"/>
      <c r="F21" s="28"/>
      <c r="G21" s="28"/>
      <c r="H21" s="53"/>
      <c r="I21" s="53"/>
      <c r="J21" s="28"/>
      <c r="K21" s="28"/>
      <c r="L21" s="190"/>
      <c r="M21" s="190"/>
      <c r="N21" s="191"/>
      <c r="O21" s="191"/>
      <c r="P21" s="190"/>
      <c r="Q21" s="54"/>
      <c r="R21" s="191"/>
      <c r="S21" s="191"/>
      <c r="T21" s="53"/>
      <c r="U21" s="53"/>
      <c r="V21" s="28"/>
      <c r="W21" s="28"/>
      <c r="X21" s="53"/>
      <c r="Y21" s="53"/>
      <c r="Z21" s="28"/>
      <c r="AA21" s="28"/>
      <c r="AB21" s="88"/>
      <c r="AC21" s="304" t="s">
        <v>95</v>
      </c>
      <c r="AD21" s="305"/>
      <c r="AE21" s="215">
        <f>'2022'!$B$21</f>
        <v>0.36300699300699302</v>
      </c>
    </row>
    <row r="22" spans="1:31" x14ac:dyDescent="0.25">
      <c r="A22" s="87"/>
      <c r="B22" s="21"/>
      <c r="C22" s="130"/>
      <c r="D22" s="53"/>
      <c r="E22" s="53"/>
      <c r="F22" s="28"/>
      <c r="G22" s="28"/>
      <c r="H22" s="53"/>
      <c r="I22" s="53"/>
      <c r="J22" s="28"/>
      <c r="K22" s="28"/>
      <c r="L22" s="190"/>
      <c r="M22" s="190"/>
      <c r="N22" s="191"/>
      <c r="O22" s="191"/>
      <c r="P22" s="190"/>
      <c r="Q22" s="54"/>
      <c r="R22" s="191"/>
      <c r="S22" s="191"/>
      <c r="T22" s="53"/>
      <c r="U22" s="53"/>
      <c r="V22" s="28"/>
      <c r="W22" s="28"/>
      <c r="X22" s="53"/>
      <c r="Y22" s="53"/>
      <c r="Z22" s="28"/>
      <c r="AA22" s="28"/>
      <c r="AB22" s="88"/>
      <c r="AC22" s="102"/>
      <c r="AD22" s="102"/>
      <c r="AE22" s="214"/>
    </row>
    <row r="23" spans="1:31" x14ac:dyDescent="0.25">
      <c r="A23" s="87" t="s">
        <v>42</v>
      </c>
      <c r="B23" s="21"/>
      <c r="C23" s="81"/>
      <c r="D23" s="53"/>
      <c r="E23" s="53"/>
      <c r="F23" s="28"/>
      <c r="G23" s="28"/>
      <c r="H23" s="53"/>
      <c r="I23" s="53"/>
      <c r="J23" s="28"/>
      <c r="K23" s="28"/>
      <c r="L23" s="190"/>
      <c r="M23" s="190"/>
      <c r="N23" s="191"/>
      <c r="O23" s="191"/>
      <c r="P23" s="190"/>
      <c r="Q23" s="54"/>
      <c r="R23" s="191"/>
      <c r="S23" s="191"/>
      <c r="T23" s="53"/>
      <c r="U23" s="53"/>
      <c r="V23" s="28"/>
      <c r="W23" s="28"/>
      <c r="X23" s="53"/>
      <c r="Y23" s="53"/>
      <c r="Z23" s="28"/>
      <c r="AA23" s="28"/>
      <c r="AB23" s="88"/>
      <c r="AC23" s="102"/>
      <c r="AD23" s="102"/>
      <c r="AE23" s="214"/>
    </row>
    <row r="24" spans="1:31" x14ac:dyDescent="0.25">
      <c r="A24" s="15"/>
      <c r="B24" s="21"/>
      <c r="C24" s="70"/>
      <c r="D24" s="53"/>
      <c r="E24" s="41"/>
      <c r="F24" s="28"/>
      <c r="G24" s="33"/>
      <c r="H24" s="47"/>
      <c r="I24" s="47"/>
      <c r="J24" s="21"/>
      <c r="K24" s="81"/>
      <c r="L24" s="184"/>
      <c r="M24" s="184"/>
      <c r="N24" s="192"/>
      <c r="O24" s="192"/>
      <c r="P24" s="184"/>
      <c r="Q24" s="47"/>
      <c r="R24" s="192"/>
      <c r="S24" s="192"/>
      <c r="T24" s="150"/>
      <c r="U24" s="150"/>
      <c r="V24" s="23"/>
      <c r="W24" s="147"/>
      <c r="X24" s="56"/>
      <c r="Y24" s="150"/>
      <c r="Z24" s="23"/>
      <c r="AA24" s="92"/>
      <c r="AB24" s="88"/>
      <c r="AC24" s="103"/>
      <c r="AD24" s="103"/>
      <c r="AE24" s="214"/>
    </row>
    <row r="25" spans="1:31" x14ac:dyDescent="0.25">
      <c r="A25" s="14"/>
      <c r="B25" s="21"/>
      <c r="C25" s="69"/>
      <c r="D25" s="195"/>
      <c r="E25" s="196"/>
      <c r="F25" s="197"/>
      <c r="G25" s="198"/>
      <c r="H25" s="199"/>
      <c r="I25" s="199"/>
      <c r="J25" s="18"/>
      <c r="K25" s="200"/>
      <c r="L25" s="201"/>
      <c r="M25" s="201"/>
      <c r="N25" s="202"/>
      <c r="O25" s="202"/>
      <c r="P25" s="201"/>
      <c r="Q25" s="45"/>
      <c r="R25" s="202"/>
      <c r="S25" s="202"/>
      <c r="T25" s="239"/>
      <c r="U25" s="239"/>
      <c r="V25" s="79"/>
      <c r="W25" s="204"/>
      <c r="X25" s="203"/>
      <c r="Y25" s="239"/>
      <c r="Z25" s="79"/>
      <c r="AA25" s="205"/>
      <c r="AB25" s="88"/>
      <c r="AC25" s="103"/>
      <c r="AD25" s="103"/>
      <c r="AE25" s="214"/>
    </row>
    <row r="26" spans="1:31" x14ac:dyDescent="0.25">
      <c r="A26" s="9"/>
      <c r="B26" s="18"/>
      <c r="C26" s="81"/>
      <c r="D26" s="53"/>
      <c r="E26" s="53"/>
      <c r="F26" s="28"/>
      <c r="G26" s="166"/>
      <c r="H26" s="48"/>
      <c r="I26" s="47"/>
      <c r="J26" s="21"/>
      <c r="K26" s="81"/>
      <c r="L26" s="184"/>
      <c r="M26" s="184"/>
      <c r="N26" s="192"/>
      <c r="O26" s="192"/>
      <c r="P26" s="184"/>
      <c r="Q26" s="47"/>
      <c r="R26" s="192"/>
      <c r="S26" s="192"/>
      <c r="T26" s="150"/>
      <c r="U26" s="150"/>
      <c r="V26" s="23"/>
      <c r="W26" s="147"/>
      <c r="X26" s="56"/>
      <c r="Y26" s="150"/>
      <c r="Z26" s="23"/>
      <c r="AA26" s="23"/>
      <c r="AB26" s="150"/>
      <c r="AC26" s="104"/>
      <c r="AD26" s="104"/>
      <c r="AE26" s="214"/>
    </row>
    <row r="27" spans="1:31" x14ac:dyDescent="0.25">
      <c r="A27" s="207" t="s">
        <v>57</v>
      </c>
      <c r="B27" s="21"/>
      <c r="C27" s="81"/>
      <c r="D27" s="53"/>
      <c r="E27" s="53"/>
      <c r="F27" s="28"/>
      <c r="G27" s="166"/>
      <c r="H27" s="48"/>
      <c r="I27" s="47"/>
      <c r="J27" s="21"/>
      <c r="K27" s="81"/>
      <c r="L27" s="184"/>
      <c r="M27" s="184"/>
      <c r="N27" s="192"/>
      <c r="O27" s="192"/>
      <c r="P27" s="184"/>
      <c r="Q27" s="47"/>
      <c r="R27" s="192"/>
      <c r="S27" s="192"/>
      <c r="T27" s="150"/>
      <c r="U27" s="150"/>
      <c r="V27" s="23"/>
      <c r="W27" s="147"/>
      <c r="X27" s="56"/>
      <c r="Y27" s="150"/>
      <c r="Z27" s="23"/>
      <c r="AA27" s="23"/>
      <c r="AB27" s="150"/>
      <c r="AC27" s="304" t="s">
        <v>11</v>
      </c>
      <c r="AD27" s="305"/>
      <c r="AE27" s="214"/>
    </row>
    <row r="28" spans="1:31" x14ac:dyDescent="0.25">
      <c r="A28" s="208" t="s">
        <v>55</v>
      </c>
      <c r="B28" s="194"/>
      <c r="C28" s="81"/>
      <c r="D28" s="53"/>
      <c r="E28" s="53"/>
      <c r="F28" s="28"/>
      <c r="G28" s="166"/>
      <c r="H28" s="48"/>
      <c r="I28" s="47"/>
      <c r="J28" s="21"/>
      <c r="K28" s="81"/>
      <c r="L28" s="184"/>
      <c r="M28" s="184"/>
      <c r="N28" s="192"/>
      <c r="O28" s="192"/>
      <c r="P28" s="184"/>
      <c r="Q28" s="47"/>
      <c r="R28" s="192"/>
      <c r="S28" s="192"/>
      <c r="T28" s="150"/>
      <c r="U28" s="150"/>
      <c r="V28" s="23"/>
      <c r="W28" s="147"/>
      <c r="X28" s="56"/>
      <c r="Y28" s="150"/>
      <c r="Z28" s="23"/>
      <c r="AA28" s="23"/>
      <c r="AB28" s="150"/>
      <c r="AC28" s="304" t="s">
        <v>6</v>
      </c>
      <c r="AD28" s="305"/>
      <c r="AE28" s="214">
        <v>500</v>
      </c>
    </row>
    <row r="29" spans="1:31" x14ac:dyDescent="0.25">
      <c r="A29" s="131" t="s">
        <v>56</v>
      </c>
      <c r="B29" s="132">
        <v>500</v>
      </c>
      <c r="C29" s="81"/>
      <c r="D29" s="53"/>
      <c r="E29" s="53"/>
      <c r="F29" s="28"/>
      <c r="G29" s="166"/>
      <c r="H29" s="48"/>
      <c r="I29" s="47"/>
      <c r="J29" s="21"/>
      <c r="K29" s="81"/>
      <c r="L29" s="184"/>
      <c r="M29" s="184"/>
      <c r="N29" s="192"/>
      <c r="O29" s="192"/>
      <c r="P29" s="184"/>
      <c r="Q29" s="47"/>
      <c r="R29" s="192"/>
      <c r="S29" s="192"/>
      <c r="T29" s="150"/>
      <c r="U29" s="150"/>
      <c r="V29" s="23"/>
      <c r="W29" s="147"/>
      <c r="X29" s="56"/>
      <c r="Y29" s="150"/>
      <c r="Z29" s="23"/>
      <c r="AA29" s="23"/>
      <c r="AB29" s="150"/>
      <c r="AC29" s="304" t="s">
        <v>8</v>
      </c>
      <c r="AD29" s="305"/>
      <c r="AE29" s="214"/>
    </row>
    <row r="30" spans="1:31" ht="15.75" thickBot="1" x14ac:dyDescent="0.3">
      <c r="A30" s="32" t="s">
        <v>108</v>
      </c>
      <c r="B30" s="19">
        <f>SUM(B28:B29)</f>
        <v>500</v>
      </c>
      <c r="C30" s="81"/>
      <c r="D30" s="53"/>
      <c r="E30" s="53"/>
      <c r="F30" s="28"/>
      <c r="G30" s="166"/>
      <c r="H30" s="48"/>
      <c r="I30" s="47"/>
      <c r="J30" s="21"/>
      <c r="K30" s="81"/>
      <c r="L30" s="184"/>
      <c r="M30" s="184"/>
      <c r="N30" s="192"/>
      <c r="O30" s="192"/>
      <c r="P30" s="184"/>
      <c r="Q30" s="47"/>
      <c r="R30" s="192"/>
      <c r="S30" s="192"/>
      <c r="T30" s="150"/>
      <c r="U30" s="150"/>
      <c r="V30" s="23"/>
      <c r="W30" s="147"/>
      <c r="X30" s="56"/>
      <c r="Y30" s="150"/>
      <c r="Z30" s="23"/>
      <c r="AA30" s="23"/>
      <c r="AB30" s="150"/>
      <c r="AC30" s="304"/>
      <c r="AD30" s="305"/>
      <c r="AE30" s="214"/>
    </row>
    <row r="31" spans="1:31" x14ac:dyDescent="0.25">
      <c r="A31" s="10"/>
      <c r="B31" s="22"/>
      <c r="C31" s="206">
        <f>SUM(B28:B29)</f>
        <v>500</v>
      </c>
      <c r="D31" s="54"/>
      <c r="E31" s="54"/>
      <c r="F31" s="29"/>
      <c r="G31" s="21"/>
      <c r="H31" s="47"/>
      <c r="I31" s="47"/>
      <c r="J31" s="21"/>
      <c r="K31" s="23"/>
      <c r="L31" s="182"/>
      <c r="M31" s="182"/>
      <c r="N31" s="183"/>
      <c r="O31" s="183"/>
      <c r="P31" s="182"/>
      <c r="Q31" s="47"/>
      <c r="R31" s="183"/>
      <c r="S31" s="183"/>
      <c r="T31" s="150"/>
      <c r="U31" s="150"/>
      <c r="V31" s="23"/>
      <c r="W31" s="147"/>
      <c r="X31" s="56"/>
      <c r="Y31" s="150"/>
      <c r="Z31" s="23"/>
      <c r="AA31" s="23"/>
      <c r="AB31" s="150"/>
      <c r="AC31" s="304" t="s">
        <v>7</v>
      </c>
      <c r="AD31" s="305"/>
      <c r="AE31" s="214"/>
    </row>
    <row r="32" spans="1:31" x14ac:dyDescent="0.25">
      <c r="A32" s="16" t="s">
        <v>9</v>
      </c>
      <c r="B32" s="23"/>
      <c r="C32" s="78"/>
      <c r="D32" s="66"/>
      <c r="E32" s="42"/>
      <c r="F32" s="30"/>
      <c r="G32" s="78"/>
      <c r="H32" s="49"/>
      <c r="I32" s="49"/>
      <c r="J32" s="20"/>
      <c r="K32" s="84"/>
      <c r="L32" s="187"/>
      <c r="M32" s="49">
        <v>200</v>
      </c>
      <c r="N32" s="186"/>
      <c r="P32" s="56"/>
      <c r="Q32" s="49">
        <v>200</v>
      </c>
      <c r="R32" s="186"/>
      <c r="S32" s="186"/>
      <c r="T32" s="221"/>
      <c r="U32" s="221">
        <v>200</v>
      </c>
      <c r="V32" s="84"/>
      <c r="W32" s="146"/>
      <c r="X32" s="66"/>
      <c r="Y32" s="221">
        <v>200</v>
      </c>
      <c r="Z32" s="84"/>
      <c r="AA32" s="73"/>
      <c r="AB32" s="88"/>
      <c r="AC32" s="304" t="s">
        <v>9</v>
      </c>
      <c r="AD32" s="305"/>
      <c r="AE32" s="214">
        <f>SUM(B32:AA32)</f>
        <v>800</v>
      </c>
    </row>
    <row r="33" spans="1:31" x14ac:dyDescent="0.25">
      <c r="A33" s="16" t="s">
        <v>88</v>
      </c>
      <c r="B33" s="23"/>
      <c r="C33" s="33"/>
      <c r="D33" s="56"/>
      <c r="E33" s="37"/>
      <c r="F33" s="29"/>
      <c r="G33" s="33"/>
      <c r="H33" s="47"/>
      <c r="J33" s="21"/>
      <c r="K33" s="21"/>
      <c r="L33" s="21"/>
      <c r="M33" s="182"/>
      <c r="N33" s="183"/>
      <c r="O33" s="183"/>
      <c r="P33" s="182"/>
      <c r="Q33" s="47"/>
      <c r="R33" s="183"/>
      <c r="S33" s="183"/>
      <c r="T33" s="150"/>
      <c r="U33" s="150"/>
      <c r="V33" s="23"/>
      <c r="W33" s="147"/>
      <c r="X33" s="56"/>
      <c r="Y33" s="150"/>
      <c r="Z33" s="23"/>
      <c r="AA33" s="92"/>
      <c r="AB33" s="88"/>
      <c r="AC33" s="304"/>
      <c r="AD33" s="305"/>
      <c r="AE33" s="214"/>
    </row>
    <row r="34" spans="1:31" x14ac:dyDescent="0.25">
      <c r="A34" s="16" t="s">
        <v>68</v>
      </c>
      <c r="B34" s="23"/>
      <c r="C34" s="33"/>
      <c r="D34" s="56"/>
      <c r="E34" s="37"/>
      <c r="F34" s="29"/>
      <c r="G34" s="33"/>
      <c r="H34" s="47"/>
      <c r="I34" s="47"/>
      <c r="J34" s="21"/>
      <c r="K34" s="23"/>
      <c r="L34" s="182"/>
      <c r="M34" s="182"/>
      <c r="N34" s="183"/>
      <c r="P34" s="182"/>
      <c r="Q34" s="47">
        <v>201.6</v>
      </c>
      <c r="R34" s="183"/>
      <c r="S34" s="183"/>
      <c r="T34" s="150"/>
      <c r="U34" s="150"/>
      <c r="V34" s="23"/>
      <c r="W34" s="147"/>
      <c r="X34" s="56"/>
      <c r="Y34" s="150"/>
      <c r="Z34" s="23"/>
      <c r="AA34" s="92"/>
      <c r="AB34" s="88"/>
      <c r="AC34" s="304" t="s">
        <v>96</v>
      </c>
      <c r="AD34" s="305"/>
      <c r="AE34" s="214">
        <f>SUM(B34:AA34)</f>
        <v>201.6</v>
      </c>
    </row>
    <row r="35" spans="1:31" x14ac:dyDescent="0.25">
      <c r="A35" s="16" t="s">
        <v>74</v>
      </c>
      <c r="B35" s="23"/>
      <c r="C35" s="33"/>
      <c r="D35" s="56"/>
      <c r="E35" s="37"/>
      <c r="F35" s="29"/>
      <c r="G35" s="33"/>
      <c r="H35" s="47"/>
      <c r="I35" s="47"/>
      <c r="J35" s="21"/>
      <c r="K35" s="83"/>
      <c r="L35" s="182"/>
      <c r="M35" s="182"/>
      <c r="N35" s="183"/>
      <c r="O35" s="183"/>
      <c r="P35" s="182"/>
      <c r="Q35" s="47"/>
      <c r="R35" s="183"/>
      <c r="S35" s="183"/>
      <c r="T35" s="150"/>
      <c r="U35" s="150"/>
      <c r="V35" s="23"/>
      <c r="W35" s="11"/>
      <c r="X35" s="56"/>
      <c r="Y35" s="150"/>
      <c r="Z35" s="23"/>
      <c r="AA35" s="92"/>
      <c r="AB35" s="88"/>
      <c r="AC35" s="304" t="s">
        <v>67</v>
      </c>
      <c r="AD35" s="305"/>
      <c r="AE35" s="214">
        <f>SUM(B35:AA35)</f>
        <v>0</v>
      </c>
    </row>
    <row r="36" spans="1:31" x14ac:dyDescent="0.25">
      <c r="A36" s="149" t="s">
        <v>63</v>
      </c>
      <c r="B36" s="147"/>
      <c r="C36" s="72"/>
      <c r="D36" s="37"/>
      <c r="E36" s="230"/>
      <c r="F36" s="29"/>
      <c r="G36" s="29"/>
      <c r="H36" s="47"/>
      <c r="I36" s="231">
        <v>48.3</v>
      </c>
      <c r="J36" s="21"/>
      <c r="K36" s="151"/>
      <c r="L36" s="154"/>
      <c r="M36" s="154">
        <v>39.92</v>
      </c>
      <c r="N36" s="153"/>
      <c r="O36" s="153"/>
      <c r="P36" s="154"/>
      <c r="Q36" s="154"/>
      <c r="R36" s="21"/>
      <c r="S36" s="47">
        <v>118</v>
      </c>
      <c r="T36" s="47"/>
      <c r="U36" s="47"/>
      <c r="V36" s="147"/>
      <c r="W36" s="147"/>
      <c r="X36" s="150"/>
      <c r="Y36" s="232"/>
      <c r="Z36" s="147"/>
      <c r="AA36" s="155"/>
      <c r="AB36" s="88"/>
      <c r="AC36" s="304" t="s">
        <v>66</v>
      </c>
      <c r="AD36" s="305"/>
      <c r="AE36" s="214">
        <f>SUM(B36:AA36)</f>
        <v>206.22</v>
      </c>
    </row>
    <row r="37" spans="1:31" x14ac:dyDescent="0.25">
      <c r="A37" s="149" t="s">
        <v>63</v>
      </c>
      <c r="B37" s="147"/>
      <c r="C37" s="72"/>
      <c r="D37" s="150"/>
      <c r="E37" s="37">
        <v>37.369999999999997</v>
      </c>
      <c r="F37" s="29"/>
      <c r="G37" s="33">
        <v>5.29</v>
      </c>
      <c r="H37" s="47"/>
      <c r="I37" s="231"/>
      <c r="J37" s="21"/>
      <c r="K37" s="151"/>
      <c r="L37" s="154"/>
      <c r="M37" s="154"/>
      <c r="N37" s="153"/>
      <c r="O37" s="153"/>
      <c r="P37" s="154"/>
      <c r="Q37" s="47"/>
      <c r="R37" s="21"/>
      <c r="S37" s="21"/>
      <c r="T37" s="47"/>
      <c r="U37" s="47"/>
      <c r="V37" s="147"/>
      <c r="W37" s="147"/>
      <c r="X37" s="150"/>
      <c r="Y37" s="150"/>
      <c r="Z37" s="147"/>
      <c r="AA37" s="155"/>
      <c r="AB37" s="88"/>
      <c r="AC37" s="304" t="s">
        <v>66</v>
      </c>
      <c r="AD37" s="305"/>
      <c r="AE37" s="214">
        <f>SUM(B37:AA37)</f>
        <v>42.66</v>
      </c>
    </row>
    <row r="38" spans="1:31" x14ac:dyDescent="0.25">
      <c r="A38" s="149" t="s">
        <v>92</v>
      </c>
      <c r="B38" s="147"/>
      <c r="C38" s="72"/>
      <c r="D38" s="150"/>
      <c r="E38" s="37"/>
      <c r="F38" s="29"/>
      <c r="G38" s="33"/>
      <c r="H38" s="47"/>
      <c r="I38" s="47">
        <v>13.33</v>
      </c>
      <c r="J38" s="21"/>
      <c r="K38" s="147"/>
      <c r="L38" s="47"/>
      <c r="M38" s="47"/>
      <c r="N38" s="21"/>
      <c r="O38" s="21"/>
      <c r="P38" s="47"/>
      <c r="Q38" s="47"/>
      <c r="R38" s="21"/>
      <c r="S38" s="21"/>
      <c r="T38" s="150"/>
      <c r="U38" s="150"/>
      <c r="V38" s="147"/>
      <c r="W38" s="147"/>
      <c r="X38" s="150"/>
      <c r="Y38" s="150"/>
      <c r="Z38" s="147"/>
      <c r="AA38" s="155"/>
      <c r="AB38" s="88"/>
      <c r="AC38" s="304" t="s">
        <v>121</v>
      </c>
      <c r="AD38" s="305"/>
      <c r="AE38" s="214">
        <f>SUM(C38:AA38)</f>
        <v>13.33</v>
      </c>
    </row>
    <row r="39" spans="1:31" x14ac:dyDescent="0.25">
      <c r="A39" s="10"/>
      <c r="B39" s="23"/>
      <c r="C39" s="29"/>
      <c r="D39" s="56"/>
      <c r="E39" s="54"/>
      <c r="F39" s="29"/>
      <c r="G39" s="21"/>
      <c r="H39" s="47"/>
      <c r="I39" s="47"/>
      <c r="J39" s="21"/>
      <c r="K39" s="23"/>
      <c r="L39" s="182"/>
      <c r="M39" s="182"/>
      <c r="N39" s="183"/>
      <c r="O39" s="183"/>
      <c r="P39" s="182"/>
      <c r="Q39" s="47"/>
      <c r="R39" s="183"/>
      <c r="S39" s="183"/>
      <c r="T39" s="150"/>
      <c r="U39" s="150"/>
      <c r="V39" s="23"/>
      <c r="W39" s="147"/>
      <c r="X39" s="56"/>
      <c r="Y39" s="150"/>
      <c r="Z39" s="23"/>
      <c r="AA39" s="23"/>
      <c r="AB39" s="88"/>
      <c r="AC39" s="304" t="s">
        <v>69</v>
      </c>
      <c r="AD39" s="305"/>
      <c r="AE39" s="213">
        <f>SUM(AE32:AE38)</f>
        <v>1263.81</v>
      </c>
    </row>
    <row r="40" spans="1:31" x14ac:dyDescent="0.25">
      <c r="A40" s="10" t="s">
        <v>23</v>
      </c>
      <c r="B40" s="23"/>
      <c r="C40" s="29"/>
      <c r="D40" s="56"/>
      <c r="E40" s="54"/>
      <c r="F40" s="29"/>
      <c r="G40" s="21"/>
      <c r="H40" s="47"/>
      <c r="I40" s="47"/>
      <c r="J40" s="21"/>
      <c r="K40" s="23"/>
      <c r="L40" s="182"/>
      <c r="M40" s="182"/>
      <c r="N40" s="183"/>
      <c r="O40" s="183"/>
      <c r="P40" s="182"/>
      <c r="Q40" s="47"/>
      <c r="R40" s="183"/>
      <c r="S40" s="183"/>
      <c r="T40" s="150"/>
      <c r="U40" s="150"/>
      <c r="V40" s="23"/>
      <c r="W40" s="147"/>
      <c r="X40" s="56"/>
      <c r="Y40" s="150"/>
      <c r="Z40" s="23"/>
      <c r="AA40" s="23"/>
      <c r="AB40" s="88"/>
      <c r="AC40" s="304" t="s">
        <v>23</v>
      </c>
      <c r="AD40" s="305"/>
      <c r="AE40" s="214"/>
    </row>
    <row r="41" spans="1:31" x14ac:dyDescent="0.25">
      <c r="A41" s="87"/>
      <c r="B41" s="23"/>
      <c r="C41" s="29"/>
      <c r="D41" s="56"/>
      <c r="E41" s="54"/>
      <c r="F41" s="29"/>
      <c r="G41" s="21"/>
      <c r="H41" s="47"/>
      <c r="I41" s="47"/>
      <c r="J41" s="21"/>
      <c r="K41" s="23"/>
      <c r="L41" s="182"/>
      <c r="M41" s="182"/>
      <c r="N41" s="183"/>
      <c r="O41" s="183"/>
      <c r="P41" s="182"/>
      <c r="Q41" s="47"/>
      <c r="R41" s="183"/>
      <c r="S41" s="183"/>
      <c r="T41" s="150"/>
      <c r="U41" s="150"/>
      <c r="V41" s="23"/>
      <c r="W41" s="147"/>
      <c r="X41" s="56"/>
      <c r="Y41" s="150"/>
      <c r="Z41" s="23"/>
      <c r="AA41" s="23"/>
      <c r="AB41" s="88"/>
      <c r="AC41" s="306" t="s">
        <v>127</v>
      </c>
      <c r="AD41" s="307"/>
      <c r="AE41" s="214">
        <v>220</v>
      </c>
    </row>
    <row r="42" spans="1:31" x14ac:dyDescent="0.25">
      <c r="A42" s="87"/>
      <c r="B42" s="21"/>
      <c r="C42" s="23"/>
      <c r="D42" s="54"/>
      <c r="E42" s="54"/>
      <c r="F42" s="29"/>
      <c r="G42" s="21"/>
      <c r="H42" s="47"/>
      <c r="I42" s="47"/>
      <c r="J42" s="21"/>
      <c r="K42" s="23"/>
      <c r="L42" s="182"/>
      <c r="M42" s="182"/>
      <c r="N42" s="183"/>
      <c r="O42" s="183"/>
      <c r="P42" s="182"/>
      <c r="Q42" s="47"/>
      <c r="R42" s="183"/>
      <c r="S42" s="183"/>
      <c r="T42" s="150"/>
      <c r="U42" s="150"/>
      <c r="V42" s="23"/>
      <c r="W42" s="147"/>
      <c r="X42" s="56"/>
      <c r="Y42" s="150"/>
      <c r="Z42" s="23"/>
      <c r="AA42" s="23"/>
      <c r="AB42" s="88"/>
      <c r="AC42" s="306" t="s">
        <v>128</v>
      </c>
      <c r="AD42" s="305"/>
      <c r="AE42" s="214">
        <v>174.04</v>
      </c>
    </row>
    <row r="43" spans="1:31" x14ac:dyDescent="0.25">
      <c r="A43" s="87"/>
      <c r="B43" s="21"/>
      <c r="C43" s="23"/>
      <c r="D43" s="54"/>
      <c r="E43" s="54"/>
      <c r="F43" s="29"/>
      <c r="G43" s="21"/>
      <c r="H43" s="47"/>
      <c r="I43" s="47"/>
      <c r="J43" s="21"/>
      <c r="K43" s="23"/>
      <c r="L43" s="182"/>
      <c r="M43" s="182"/>
      <c r="N43" s="183"/>
      <c r="O43" s="183"/>
      <c r="P43" s="182"/>
      <c r="Q43" s="47"/>
      <c r="R43" s="183"/>
      <c r="S43" s="183"/>
      <c r="T43" s="150"/>
      <c r="U43" s="150"/>
      <c r="V43" s="23"/>
      <c r="W43" s="147"/>
      <c r="X43" s="56"/>
      <c r="Y43" s="150"/>
      <c r="Z43" s="23"/>
      <c r="AA43" s="23"/>
      <c r="AB43" s="88"/>
      <c r="AC43" s="306" t="s">
        <v>131</v>
      </c>
      <c r="AD43" s="307"/>
      <c r="AE43" s="214">
        <v>42.66</v>
      </c>
    </row>
    <row r="44" spans="1:31" x14ac:dyDescent="0.25">
      <c r="A44" s="87"/>
      <c r="B44" s="21"/>
      <c r="C44" s="23"/>
      <c r="D44" s="127"/>
      <c r="E44" s="127"/>
      <c r="F44" s="128"/>
      <c r="G44" s="21"/>
      <c r="H44" s="47"/>
      <c r="I44" s="47"/>
      <c r="J44" s="21"/>
      <c r="K44" s="83"/>
      <c r="L44" s="184"/>
      <c r="M44" s="184"/>
      <c r="N44" s="183"/>
      <c r="O44" s="183"/>
      <c r="P44" s="182"/>
      <c r="Q44" s="47"/>
      <c r="R44" s="183"/>
      <c r="S44" s="183"/>
      <c r="T44" s="150"/>
      <c r="U44" s="150"/>
      <c r="V44" s="23"/>
      <c r="W44" s="147"/>
      <c r="X44" s="56"/>
      <c r="Y44" s="150"/>
      <c r="Z44" s="23"/>
      <c r="AA44" s="23"/>
      <c r="AB44" s="88"/>
      <c r="AC44" s="226" t="s">
        <v>22</v>
      </c>
      <c r="AD44" s="226"/>
      <c r="AE44" s="214">
        <f>SUM(AE41-AE42)</f>
        <v>45.960000000000008</v>
      </c>
    </row>
    <row r="45" spans="1:31" x14ac:dyDescent="0.25">
      <c r="A45" s="123"/>
      <c r="B45" s="20"/>
      <c r="C45" s="84"/>
      <c r="D45" s="233"/>
      <c r="E45" s="234"/>
      <c r="F45" s="235"/>
      <c r="G45" s="78"/>
      <c r="H45" s="49"/>
      <c r="I45" s="49"/>
      <c r="J45" s="20"/>
      <c r="K45" s="236"/>
      <c r="L45" s="237"/>
      <c r="M45" s="237"/>
      <c r="N45" s="186"/>
      <c r="O45" s="186"/>
      <c r="P45" s="187"/>
      <c r="Q45" s="49"/>
      <c r="R45" s="186"/>
      <c r="S45" s="186"/>
      <c r="T45" s="221"/>
      <c r="U45" s="221"/>
      <c r="V45" s="84"/>
      <c r="W45" s="146"/>
      <c r="X45" s="66"/>
      <c r="Y45" s="221"/>
      <c r="Z45" s="84"/>
      <c r="AA45" s="73"/>
      <c r="AB45" s="88"/>
      <c r="AC45" s="310" t="s">
        <v>140</v>
      </c>
      <c r="AD45" s="310"/>
      <c r="AE45" s="238">
        <f>'2022'!$K$58</f>
        <v>8.2818181818181955</v>
      </c>
    </row>
    <row r="46" spans="1:31" x14ac:dyDescent="0.25">
      <c r="A46" s="123" t="s">
        <v>76</v>
      </c>
      <c r="B46" s="20"/>
      <c r="C46" s="20"/>
      <c r="D46" s="55"/>
      <c r="E46" s="42"/>
      <c r="F46" s="30"/>
      <c r="G46" s="78"/>
      <c r="H46" s="49"/>
      <c r="I46" s="49"/>
      <c r="J46" s="20"/>
      <c r="K46" s="84"/>
      <c r="L46" s="185"/>
      <c r="M46" s="185"/>
      <c r="N46" s="186"/>
      <c r="O46" s="186"/>
      <c r="P46" s="187"/>
      <c r="Q46" s="49"/>
      <c r="R46" s="186"/>
      <c r="S46" s="186"/>
      <c r="T46" s="221"/>
      <c r="U46" s="221"/>
      <c r="V46" s="84"/>
      <c r="W46" s="146"/>
      <c r="X46" s="66"/>
      <c r="Y46" s="221"/>
      <c r="Z46" s="84"/>
      <c r="AA46" s="73"/>
      <c r="AB46" s="88"/>
      <c r="AC46" s="304" t="s">
        <v>26</v>
      </c>
      <c r="AD46" s="305"/>
      <c r="AE46" s="214">
        <f>SUM(B46:AA46)</f>
        <v>0</v>
      </c>
    </row>
    <row r="47" spans="1:31" x14ac:dyDescent="0.25">
      <c r="A47" s="16" t="s">
        <v>20</v>
      </c>
      <c r="B47" s="21"/>
      <c r="C47" s="33"/>
      <c r="D47" s="54"/>
      <c r="E47" s="37"/>
      <c r="F47" s="29"/>
      <c r="G47" s="33"/>
      <c r="H47" s="47"/>
      <c r="I47" s="47"/>
      <c r="J47" s="21"/>
      <c r="K47" s="23"/>
      <c r="L47" s="182"/>
      <c r="M47" s="182"/>
      <c r="N47" s="183"/>
      <c r="O47" s="183"/>
      <c r="P47" s="182"/>
      <c r="Q47" s="47"/>
      <c r="R47" s="183"/>
      <c r="S47" s="183"/>
      <c r="T47" s="150"/>
      <c r="U47" s="150"/>
      <c r="V47" s="23"/>
      <c r="W47" s="147"/>
      <c r="X47" s="56"/>
      <c r="Y47" s="150"/>
      <c r="Z47" s="23"/>
      <c r="AA47" s="92"/>
      <c r="AB47" s="88"/>
      <c r="AC47" s="304" t="s">
        <v>20</v>
      </c>
      <c r="AD47" s="305"/>
      <c r="AE47" s="214">
        <f>SUM(B47:AA47)</f>
        <v>0</v>
      </c>
    </row>
    <row r="48" spans="1:31" x14ac:dyDescent="0.25">
      <c r="A48" s="10"/>
      <c r="B48" s="17"/>
      <c r="C48" s="67"/>
      <c r="D48" s="36"/>
      <c r="E48" s="38"/>
      <c r="F48" s="24"/>
      <c r="G48" s="57"/>
      <c r="H48" s="46"/>
      <c r="I48" s="46"/>
      <c r="J48" s="17"/>
      <c r="K48" s="82"/>
      <c r="L48" s="85"/>
      <c r="M48" s="85"/>
      <c r="N48" s="181"/>
      <c r="O48" s="181"/>
      <c r="P48" s="85"/>
      <c r="Q48" s="46"/>
      <c r="R48" s="181"/>
      <c r="S48" s="181"/>
      <c r="T48" s="88"/>
      <c r="U48" s="88"/>
      <c r="V48" s="82"/>
      <c r="W48" s="158"/>
      <c r="X48" s="43"/>
      <c r="Y48" s="88"/>
      <c r="Z48" s="82"/>
      <c r="AA48" s="79"/>
      <c r="AB48" s="7"/>
      <c r="AC48" s="304" t="s">
        <v>70</v>
      </c>
      <c r="AD48" s="305"/>
      <c r="AE48" s="216">
        <f>SUM(AE46:AE47)</f>
        <v>0</v>
      </c>
    </row>
    <row r="49" spans="1:31" ht="15.75" thickBot="1" x14ac:dyDescent="0.3">
      <c r="A49" s="110" t="s">
        <v>114</v>
      </c>
      <c r="B49" s="19"/>
      <c r="C49" s="31">
        <f>SUM(B13-C32-C35-C36-C38+B44+B47+B46)</f>
        <v>0</v>
      </c>
      <c r="D49" s="275">
        <f>SUM(D13-E32-E33-E34-E35-E36-E37-E38+D41+D42+D44+D46+D47+D48)</f>
        <v>1295.9100000000001</v>
      </c>
      <c r="E49" s="279"/>
      <c r="F49" s="275">
        <f>SUM(F13-G32-G33-G34-G35-G36-G37-G38+F41+F42+F44+F46+F47+F48)</f>
        <v>1661.41</v>
      </c>
      <c r="G49" s="279"/>
      <c r="H49" s="277">
        <f>SUM(H13-I32-I33-I34-I35-I36-I37-I38+H41+H42+H44+H46+H47+H48)</f>
        <v>1716.0200000000002</v>
      </c>
      <c r="I49" s="283"/>
      <c r="J49" s="277">
        <f>SUM(J13-K32-K33-K34-K35-K36-K37-K38+J41+J42+J44+J46+J47+J48)</f>
        <v>1875.6599999999999</v>
      </c>
      <c r="K49" s="283"/>
      <c r="L49" s="277">
        <f>SUM(L13-M32-M33-M34-M35-M36-M37-M38+L41+L42+L44+L46+L47+L48)</f>
        <v>1665.34</v>
      </c>
      <c r="M49" s="283"/>
      <c r="N49" s="277">
        <f>SUM(N13-O33-O35-O36-O37-O38+N41+N42+N44+N46+N47+N48)</f>
        <v>1823.62</v>
      </c>
      <c r="O49" s="283"/>
      <c r="P49" s="275">
        <f>SUM(P13-Q32-Q33-Q34-Q35-Q37-Q38+P41+P42+P44+P46+P47+P48)</f>
        <v>1124.1000000000001</v>
      </c>
      <c r="Q49" s="276"/>
      <c r="R49" s="275">
        <f>SUM(R13-S32-S33-S34-S35-S36-S37-S38+R41+R42+R44+R46+R47+R48)</f>
        <v>1500.3000000000002</v>
      </c>
      <c r="S49" s="300"/>
      <c r="T49" s="277">
        <f>SUM(T13-U32-U33-U34-U35-U36-U37-U38+T41+T42+T44+T46+T47+T48)</f>
        <v>1184.68</v>
      </c>
      <c r="U49" s="278"/>
      <c r="V49" s="275">
        <f>SUM(V13-W32-W33-W34-W35-W36-W37-W38+V41+V42+V44+V46+V47+V48)</f>
        <v>1520.35</v>
      </c>
      <c r="W49" s="276"/>
      <c r="X49" s="297">
        <f>SUM(X13-Y32-Y33-Y34-Y35-Y36-Y37-Y38+X41+X42+X44+X46+X47+X48)</f>
        <v>1229.0900000000001</v>
      </c>
      <c r="Y49" s="279"/>
      <c r="Z49" s="275">
        <f>SUM(Z13-AA32-AA33-AA34-AA35-AA36-AA37-AA38+Z41+Z42+Z44+Z46+Z47+Z48)</f>
        <v>1539.48</v>
      </c>
      <c r="AA49" s="279"/>
      <c r="AB49" s="91"/>
      <c r="AC49" s="304" t="s">
        <v>145</v>
      </c>
      <c r="AD49" s="305"/>
      <c r="AE49" s="213">
        <f>$Z$49</f>
        <v>1539.48</v>
      </c>
    </row>
    <row r="50" spans="1:31" x14ac:dyDescent="0.25">
      <c r="A50" s="111" t="s">
        <v>111</v>
      </c>
      <c r="B50" s="58">
        <v>1000</v>
      </c>
      <c r="C50" s="58">
        <v>500</v>
      </c>
      <c r="D50" s="58">
        <v>500</v>
      </c>
      <c r="E50" s="58">
        <v>500</v>
      </c>
      <c r="F50" s="58">
        <v>500</v>
      </c>
      <c r="G50" s="58">
        <v>500</v>
      </c>
      <c r="H50" s="58">
        <v>500</v>
      </c>
      <c r="I50" s="58">
        <v>500</v>
      </c>
      <c r="J50" s="58">
        <v>500</v>
      </c>
      <c r="K50" s="58">
        <v>500</v>
      </c>
      <c r="L50" s="58">
        <v>500</v>
      </c>
      <c r="M50" s="58">
        <v>500</v>
      </c>
      <c r="N50" s="58">
        <v>500</v>
      </c>
      <c r="O50" s="58">
        <v>500</v>
      </c>
      <c r="P50" s="58">
        <v>500</v>
      </c>
      <c r="Q50" s="58">
        <v>500</v>
      </c>
      <c r="R50" s="58">
        <v>500</v>
      </c>
      <c r="S50" s="58">
        <v>500</v>
      </c>
      <c r="T50" s="58">
        <v>500</v>
      </c>
      <c r="U50" s="58">
        <v>500</v>
      </c>
      <c r="V50" s="58">
        <v>500</v>
      </c>
      <c r="W50" s="58">
        <v>500</v>
      </c>
      <c r="X50" s="58">
        <v>500</v>
      </c>
      <c r="Y50" s="58">
        <v>500</v>
      </c>
      <c r="Z50" s="58">
        <v>500</v>
      </c>
      <c r="AA50" s="58">
        <v>500</v>
      </c>
      <c r="AB50" s="2"/>
      <c r="AC50" s="304" t="s">
        <v>25</v>
      </c>
      <c r="AD50" s="305"/>
      <c r="AE50" s="217">
        <v>500</v>
      </c>
    </row>
    <row r="51" spans="1:31" ht="15.75" thickBot="1" x14ac:dyDescent="0.3">
      <c r="A51" s="119" t="s">
        <v>24</v>
      </c>
      <c r="B51" s="121"/>
      <c r="C51" s="121"/>
      <c r="D51" s="121"/>
      <c r="E51" s="180">
        <f>SUM(D49-E50)</f>
        <v>795.91000000000008</v>
      </c>
      <c r="F51" s="121"/>
      <c r="G51" s="180">
        <f>SUM(F49-G50)</f>
        <v>1161.4100000000001</v>
      </c>
      <c r="H51" s="165">
        <f>SUM(G49-H50)</f>
        <v>-500</v>
      </c>
      <c r="I51" s="180">
        <f t="shared" ref="I51" si="1">SUM(H49-I50)</f>
        <v>1216.0200000000002</v>
      </c>
      <c r="J51" s="165">
        <f t="shared" ref="J51" si="2">SUM(I49-J50)</f>
        <v>-500</v>
      </c>
      <c r="K51" s="180">
        <f t="shared" ref="K51" si="3">SUM(J49-K50)</f>
        <v>1375.6599999999999</v>
      </c>
      <c r="L51" s="165">
        <f t="shared" ref="L51" si="4">SUM(K49-L50)</f>
        <v>-500</v>
      </c>
      <c r="M51" s="180">
        <f t="shared" ref="M51" si="5">SUM(L49-M50)</f>
        <v>1165.3399999999999</v>
      </c>
      <c r="N51" s="180"/>
      <c r="O51" s="180">
        <f t="shared" ref="O51" si="6">SUM(N49-O50)</f>
        <v>1323.62</v>
      </c>
      <c r="P51" s="180"/>
      <c r="Q51" s="180">
        <f>SUM(P49-Q50)</f>
        <v>624.10000000000014</v>
      </c>
      <c r="R51" s="180"/>
      <c r="S51" s="180">
        <f t="shared" ref="S51" si="7">SUM(R49-S50)</f>
        <v>1000.3000000000002</v>
      </c>
      <c r="T51" s="180"/>
      <c r="U51" s="180">
        <f>SUM(T49-U50)</f>
        <v>684.68000000000006</v>
      </c>
      <c r="V51" s="180"/>
      <c r="W51" s="180">
        <f t="shared" ref="W51" si="8">SUM(V49-W50)</f>
        <v>1020.3499999999999</v>
      </c>
      <c r="X51" s="180"/>
      <c r="Y51" s="180">
        <f t="shared" ref="Y51" si="9">SUM(X49-Y50)</f>
        <v>729.09000000000015</v>
      </c>
      <c r="Z51" s="180"/>
      <c r="AA51" s="180">
        <f t="shared" ref="AA51" si="10">SUM(Z49-AA50)</f>
        <v>1039.48</v>
      </c>
      <c r="AB51" s="5"/>
      <c r="AC51" s="304" t="s">
        <v>24</v>
      </c>
      <c r="AD51" s="305"/>
      <c r="AE51" s="213">
        <f>SUM(AE49-AE50)</f>
        <v>1039.48</v>
      </c>
    </row>
    <row r="52" spans="1:31" x14ac:dyDescent="0.25">
      <c r="B52" s="1"/>
      <c r="D52" s="35"/>
      <c r="E52" s="35"/>
      <c r="F52" s="35"/>
      <c r="I52" s="1"/>
      <c r="J52" s="1"/>
      <c r="AB52" s="7"/>
      <c r="AE52" s="210"/>
    </row>
    <row r="53" spans="1:31" x14ac:dyDescent="0.25">
      <c r="A53" s="134"/>
      <c r="B53" s="91"/>
      <c r="C53" s="219"/>
      <c r="D53" s="242"/>
      <c r="E53" s="91"/>
      <c r="F53" s="320" t="s">
        <v>133</v>
      </c>
      <c r="G53" s="321"/>
      <c r="H53" s="91"/>
      <c r="I53" s="244" t="s">
        <v>90</v>
      </c>
      <c r="J53" s="244" t="s">
        <v>138</v>
      </c>
      <c r="K53" s="244" t="s">
        <v>139</v>
      </c>
      <c r="L53" s="91"/>
      <c r="M53" s="91"/>
      <c r="N53" s="91"/>
      <c r="O53" s="2"/>
      <c r="P53" s="2"/>
      <c r="Q53" s="2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2"/>
      <c r="AD53" s="301" t="s">
        <v>152</v>
      </c>
      <c r="AE53" s="302"/>
    </row>
    <row r="54" spans="1:31" ht="17.25" customHeight="1" x14ac:dyDescent="0.25">
      <c r="B54" s="91"/>
      <c r="C54" s="243"/>
      <c r="D54" s="242">
        <f>SUM(F13-D49)</f>
        <v>370.78999999999996</v>
      </c>
      <c r="E54" s="242"/>
      <c r="F54" s="317" t="s">
        <v>134</v>
      </c>
      <c r="G54" s="318"/>
      <c r="H54" s="243"/>
      <c r="I54" s="91">
        <v>42</v>
      </c>
      <c r="J54" s="91">
        <f>SUM(K54-I54)</f>
        <v>132.04</v>
      </c>
      <c r="K54" s="91">
        <v>174.04</v>
      </c>
      <c r="L54" s="243"/>
      <c r="M54" s="243"/>
      <c r="N54" s="243"/>
      <c r="P54" s="193">
        <f>SUM(R49-N49)</f>
        <v>-323.31999999999971</v>
      </c>
      <c r="Q54" s="193">
        <f>SUM(P54+O36)</f>
        <v>-323.31999999999971</v>
      </c>
      <c r="S54" s="7"/>
      <c r="V54" s="7"/>
      <c r="X54" s="7"/>
      <c r="AD54" t="s">
        <v>146</v>
      </c>
      <c r="AE54" s="251">
        <f>'2022'!$B$8</f>
        <v>1294.8599999999999</v>
      </c>
    </row>
    <row r="55" spans="1:31" x14ac:dyDescent="0.25">
      <c r="B55" s="243"/>
      <c r="C55" s="243" t="s">
        <v>141</v>
      </c>
      <c r="D55" s="245">
        <f>SUM(F13-D49-K54)</f>
        <v>196.74999999999997</v>
      </c>
      <c r="E55" s="243"/>
      <c r="F55" s="319" t="s">
        <v>135</v>
      </c>
      <c r="G55" s="319"/>
      <c r="H55" s="243"/>
      <c r="I55" s="243"/>
      <c r="J55" s="243"/>
      <c r="K55" s="91">
        <v>42.66</v>
      </c>
      <c r="L55" s="243"/>
      <c r="M55" s="243"/>
      <c r="N55" s="243"/>
    </row>
    <row r="56" spans="1:31" x14ac:dyDescent="0.25">
      <c r="B56" s="243"/>
      <c r="C56" s="243"/>
      <c r="D56" s="245">
        <v>2.2000000000000002</v>
      </c>
      <c r="E56" s="243"/>
      <c r="F56" s="319" t="s">
        <v>143</v>
      </c>
      <c r="G56" s="319"/>
      <c r="H56" s="243">
        <v>32</v>
      </c>
      <c r="I56" s="243"/>
      <c r="J56" s="243"/>
      <c r="K56" s="91">
        <f>SUM(H56*D56)</f>
        <v>70.400000000000006</v>
      </c>
      <c r="L56" s="243"/>
      <c r="M56" s="243"/>
      <c r="N56" s="243"/>
      <c r="S56" s="7"/>
      <c r="AD56" t="s">
        <v>69</v>
      </c>
      <c r="AE56" s="251">
        <f>$AE$39</f>
        <v>1263.81</v>
      </c>
    </row>
    <row r="57" spans="1:31" x14ac:dyDescent="0.25">
      <c r="B57" s="243"/>
      <c r="C57" s="243"/>
      <c r="D57" s="243"/>
      <c r="E57" s="243"/>
      <c r="F57" s="319" t="s">
        <v>136</v>
      </c>
      <c r="G57" s="319"/>
      <c r="H57" s="243"/>
      <c r="I57" s="246">
        <f>SUM((K57/2.2))</f>
        <v>91.718181818181804</v>
      </c>
      <c r="J57" s="243"/>
      <c r="K57" s="91">
        <f>SUM(K54-K55+K56)</f>
        <v>201.78</v>
      </c>
      <c r="L57" s="243"/>
      <c r="M57" s="243"/>
      <c r="N57" s="243"/>
      <c r="AD57" t="s">
        <v>147</v>
      </c>
      <c r="AE57" s="251">
        <f>$Z$49</f>
        <v>1539.48</v>
      </c>
    </row>
    <row r="58" spans="1:31" x14ac:dyDescent="0.25">
      <c r="B58" s="243"/>
      <c r="C58" s="243"/>
      <c r="D58" s="243"/>
      <c r="E58" s="243"/>
      <c r="F58" s="319" t="s">
        <v>140</v>
      </c>
      <c r="G58" s="319"/>
      <c r="H58" s="243"/>
      <c r="I58" s="243"/>
      <c r="J58" s="243"/>
      <c r="K58" s="247">
        <f>SUM(100-I57)</f>
        <v>8.2818181818181955</v>
      </c>
      <c r="L58" s="243"/>
      <c r="M58" s="243"/>
      <c r="N58" s="243"/>
      <c r="AD58" t="s">
        <v>149</v>
      </c>
      <c r="AE58" s="248">
        <f>SUM(AE56:AE57)</f>
        <v>2803.29</v>
      </c>
    </row>
    <row r="59" spans="1:31" x14ac:dyDescent="0.25">
      <c r="B59" s="243"/>
      <c r="C59" s="243"/>
      <c r="D59" s="243"/>
      <c r="E59" s="243"/>
      <c r="F59" s="243"/>
      <c r="G59" s="243"/>
      <c r="H59" s="243"/>
      <c r="I59" s="243"/>
      <c r="J59" s="243"/>
      <c r="K59" s="243"/>
      <c r="L59" s="243"/>
      <c r="M59" s="243"/>
      <c r="N59" s="243"/>
      <c r="AD59" t="s">
        <v>148</v>
      </c>
      <c r="AE59" s="248">
        <f>SUM(AE58-AE54)</f>
        <v>1508.43</v>
      </c>
    </row>
    <row r="60" spans="1:31" ht="45" x14ac:dyDescent="0.25">
      <c r="B60" s="243"/>
      <c r="C60" s="243"/>
      <c r="D60" s="243"/>
      <c r="E60" s="243"/>
      <c r="F60" s="243"/>
      <c r="G60" s="243"/>
      <c r="H60" s="243"/>
      <c r="I60" s="243"/>
      <c r="J60" s="243"/>
      <c r="K60" s="243"/>
      <c r="L60" s="243"/>
      <c r="M60" s="243"/>
      <c r="N60" s="243"/>
      <c r="AD60" s="249" t="s">
        <v>151</v>
      </c>
      <c r="AE60" s="250">
        <f>SUM(AE59-AE55)</f>
        <v>1508.43</v>
      </c>
    </row>
    <row r="61" spans="1:31" ht="30" x14ac:dyDescent="0.25">
      <c r="B61" s="243"/>
      <c r="C61" s="243"/>
      <c r="D61" s="243"/>
      <c r="E61" s="243"/>
      <c r="F61" s="243"/>
      <c r="G61" s="243"/>
      <c r="H61" s="243"/>
      <c r="I61" s="243"/>
      <c r="J61" s="243"/>
      <c r="K61" s="243"/>
      <c r="L61" s="243"/>
      <c r="M61" s="243"/>
      <c r="N61" s="243"/>
      <c r="AD61" s="249" t="s">
        <v>150</v>
      </c>
      <c r="AE61" s="250">
        <f>SUM(AE60-AE54)</f>
        <v>213.57000000000016</v>
      </c>
    </row>
    <row r="62" spans="1:31" x14ac:dyDescent="0.25">
      <c r="B62" s="243"/>
      <c r="C62" s="243"/>
      <c r="D62" s="243"/>
      <c r="E62" s="243"/>
      <c r="F62" s="243"/>
      <c r="G62" s="243"/>
      <c r="H62" s="243"/>
      <c r="I62" s="243"/>
      <c r="J62" s="243"/>
      <c r="K62" s="243"/>
      <c r="L62" s="243"/>
      <c r="M62" s="243"/>
      <c r="N62" s="243"/>
    </row>
    <row r="63" spans="1:31" x14ac:dyDescent="0.25">
      <c r="B63" s="243"/>
      <c r="C63" s="243"/>
      <c r="D63" s="243"/>
      <c r="E63" s="243"/>
      <c r="F63" s="243"/>
      <c r="G63" s="243"/>
      <c r="H63" s="243"/>
      <c r="I63" s="243"/>
      <c r="J63" s="243"/>
      <c r="K63" s="243"/>
      <c r="L63" s="243"/>
      <c r="M63" s="243"/>
      <c r="N63" s="243"/>
    </row>
    <row r="64" spans="1:31" x14ac:dyDescent="0.25">
      <c r="B64" s="243"/>
      <c r="C64" s="243"/>
      <c r="D64" s="243"/>
      <c r="E64" s="243"/>
      <c r="F64" s="243"/>
      <c r="G64" s="243"/>
      <c r="H64" s="243"/>
      <c r="I64" s="243"/>
      <c r="J64" s="243"/>
      <c r="K64" s="243"/>
      <c r="L64" s="243"/>
      <c r="M64" s="243"/>
      <c r="N64" s="243"/>
    </row>
    <row r="65" spans="2:14" x14ac:dyDescent="0.25">
      <c r="B65" s="243"/>
      <c r="C65" s="243"/>
      <c r="D65" s="243"/>
      <c r="E65" s="243"/>
      <c r="F65" s="243"/>
      <c r="G65" s="243"/>
      <c r="H65" s="243"/>
      <c r="I65" s="243"/>
      <c r="J65" s="243"/>
      <c r="K65" s="243"/>
      <c r="L65" s="243"/>
      <c r="M65" s="243"/>
      <c r="N65" s="243"/>
    </row>
    <row r="66" spans="2:14" x14ac:dyDescent="0.25">
      <c r="B66" s="243"/>
      <c r="C66" s="243"/>
      <c r="D66" s="243"/>
      <c r="E66" s="243"/>
      <c r="F66" s="243"/>
      <c r="G66" s="243"/>
      <c r="H66" s="243"/>
      <c r="I66" s="243"/>
      <c r="J66" s="243"/>
      <c r="K66" s="243"/>
      <c r="L66" s="243"/>
      <c r="M66" s="243"/>
      <c r="N66" s="243"/>
    </row>
    <row r="67" spans="2:14" x14ac:dyDescent="0.25">
      <c r="B67" s="243"/>
      <c r="C67" s="243"/>
      <c r="D67" s="243"/>
      <c r="E67" s="243"/>
      <c r="F67" s="243"/>
      <c r="G67" s="243"/>
      <c r="H67" s="243"/>
      <c r="I67" s="243"/>
      <c r="J67" s="243"/>
      <c r="K67" s="243"/>
      <c r="L67" s="243"/>
      <c r="M67" s="243"/>
      <c r="N67" s="243"/>
    </row>
  </sheetData>
  <mergeCells count="103">
    <mergeCell ref="Z5:AA5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N5:O5"/>
    <mergeCell ref="P5:Q5"/>
    <mergeCell ref="R5:S5"/>
    <mergeCell ref="T5:U5"/>
    <mergeCell ref="V5:W5"/>
    <mergeCell ref="X5:Y5"/>
    <mergeCell ref="T7:U7"/>
    <mergeCell ref="V7:W7"/>
    <mergeCell ref="X7:Y7"/>
    <mergeCell ref="Z7:AA7"/>
    <mergeCell ref="F54:G54"/>
    <mergeCell ref="F55:G55"/>
    <mergeCell ref="F57:G57"/>
    <mergeCell ref="F58:G58"/>
    <mergeCell ref="F53:G53"/>
    <mergeCell ref="L5:M5"/>
    <mergeCell ref="B5:C5"/>
    <mergeCell ref="D5:E5"/>
    <mergeCell ref="F5:G5"/>
    <mergeCell ref="H5:I5"/>
    <mergeCell ref="J5:K5"/>
    <mergeCell ref="D8:E8"/>
    <mergeCell ref="F8:G8"/>
    <mergeCell ref="H8:I8"/>
    <mergeCell ref="J8:K8"/>
    <mergeCell ref="L8:M8"/>
    <mergeCell ref="D49:E49"/>
    <mergeCell ref="F49:G49"/>
    <mergeCell ref="H49:I49"/>
    <mergeCell ref="J49:K49"/>
    <mergeCell ref="L49:M49"/>
    <mergeCell ref="F56:G56"/>
    <mergeCell ref="X8:Y8"/>
    <mergeCell ref="N8:O8"/>
    <mergeCell ref="B10:C10"/>
    <mergeCell ref="D10:E10"/>
    <mergeCell ref="F10:G10"/>
    <mergeCell ref="H10:I10"/>
    <mergeCell ref="J10:K10"/>
    <mergeCell ref="L10:M10"/>
    <mergeCell ref="Z8:AA8"/>
    <mergeCell ref="P8:Q8"/>
    <mergeCell ref="R8:S8"/>
    <mergeCell ref="T8:U8"/>
    <mergeCell ref="V8:W8"/>
    <mergeCell ref="Z10:AA10"/>
    <mergeCell ref="N49:O49"/>
    <mergeCell ref="P49:Q49"/>
    <mergeCell ref="R49:S49"/>
    <mergeCell ref="T49:U49"/>
    <mergeCell ref="N10:O10"/>
    <mergeCell ref="P10:Q10"/>
    <mergeCell ref="R10:S10"/>
    <mergeCell ref="V49:W49"/>
    <mergeCell ref="X49:Y49"/>
    <mergeCell ref="AC37:AD37"/>
    <mergeCell ref="AC43:AD43"/>
    <mergeCell ref="AC45:AD45"/>
    <mergeCell ref="Z49:AA49"/>
    <mergeCell ref="T10:U10"/>
    <mergeCell ref="V10:W10"/>
    <mergeCell ref="X10:Y10"/>
    <mergeCell ref="AC46:AD46"/>
    <mergeCell ref="AC49:AD49"/>
    <mergeCell ref="AC17:AD17"/>
    <mergeCell ref="AC21:AD21"/>
    <mergeCell ref="AC18:AD18"/>
    <mergeCell ref="AC19:AD19"/>
    <mergeCell ref="AC20:AD20"/>
    <mergeCell ref="AD53:AE53"/>
    <mergeCell ref="AC3:AD3"/>
    <mergeCell ref="AC39:AD39"/>
    <mergeCell ref="AC40:AD40"/>
    <mergeCell ref="AC41:AD41"/>
    <mergeCell ref="AC42:AD42"/>
    <mergeCell ref="AC27:AD27"/>
    <mergeCell ref="AC28:AD28"/>
    <mergeCell ref="AC29:AD29"/>
    <mergeCell ref="AC30:AD30"/>
    <mergeCell ref="AC31:AD31"/>
    <mergeCell ref="AC32:AD32"/>
    <mergeCell ref="AC14:AD14"/>
    <mergeCell ref="AC15:AD15"/>
    <mergeCell ref="AC16:AD16"/>
    <mergeCell ref="AC50:AD50"/>
    <mergeCell ref="AC51:AD51"/>
    <mergeCell ref="AC38:AD38"/>
    <mergeCell ref="AC47:AD47"/>
    <mergeCell ref="AC48:AD48"/>
    <mergeCell ref="AC33:AD33"/>
    <mergeCell ref="AC34:AD34"/>
    <mergeCell ref="AC35:AD35"/>
    <mergeCell ref="AC36:AD36"/>
  </mergeCells>
  <pageMargins left="0.7" right="0.7" top="0.75" bottom="0.75" header="0.3" footer="0.3"/>
  <pageSetup paperSize="9"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3CAFC-7925-4581-A08C-E6E11B8CBA78}">
  <dimension ref="A1:AI85"/>
  <sheetViews>
    <sheetView windowProtection="1" tabSelected="1" topLeftCell="J34" zoomScale="75" zoomScaleNormal="75" workbookViewId="0">
      <selection activeCell="R49" sqref="R49:S49"/>
    </sheetView>
  </sheetViews>
  <sheetFormatPr defaultRowHeight="15" x14ac:dyDescent="0.25"/>
  <cols>
    <col min="1" max="1" width="36.85546875" customWidth="1"/>
    <col min="2" max="2" width="11.5703125" customWidth="1"/>
    <col min="3" max="3" width="17.42578125" customWidth="1"/>
    <col min="4" max="4" width="11.85546875" customWidth="1"/>
    <col min="5" max="5" width="10.85546875" customWidth="1"/>
    <col min="6" max="6" width="11.5703125" customWidth="1"/>
    <col min="7" max="7" width="11.28515625" customWidth="1"/>
    <col min="8" max="8" width="11.5703125" customWidth="1"/>
    <col min="9" max="9" width="11.7109375" customWidth="1"/>
    <col min="10" max="10" width="11" customWidth="1"/>
    <col min="11" max="11" width="10.7109375" customWidth="1"/>
    <col min="12" max="12" width="12.28515625" customWidth="1"/>
    <col min="13" max="13" width="10.85546875" customWidth="1"/>
    <col min="14" max="14" width="11.5703125" customWidth="1"/>
    <col min="15" max="15" width="10.28515625" style="7" customWidth="1"/>
    <col min="16" max="16" width="12.140625" customWidth="1"/>
    <col min="17" max="17" width="11.5703125" style="7" customWidth="1"/>
    <col min="18" max="18" width="11.140625" customWidth="1"/>
    <col min="19" max="19" width="11.28515625" customWidth="1"/>
    <col min="20" max="20" width="11.7109375" style="7" customWidth="1"/>
    <col min="21" max="21" width="10.28515625" style="7" customWidth="1"/>
    <col min="22" max="23" width="11.42578125" customWidth="1"/>
    <col min="24" max="24" width="10.85546875" customWidth="1"/>
    <col min="25" max="25" width="9.140625" style="7"/>
    <col min="26" max="26" width="12.7109375" customWidth="1"/>
    <col min="27" max="27" width="11" customWidth="1"/>
    <col min="29" max="29" width="22" customWidth="1"/>
    <col min="30" max="30" width="15.85546875" customWidth="1"/>
    <col min="31" max="31" width="14" style="218" customWidth="1"/>
  </cols>
  <sheetData>
    <row r="1" spans="1:35" x14ac:dyDescent="0.25">
      <c r="A1" t="s">
        <v>122</v>
      </c>
      <c r="B1" s="1"/>
      <c r="D1" s="35"/>
      <c r="E1" s="35"/>
      <c r="F1" s="35"/>
      <c r="I1" s="1"/>
      <c r="J1" s="1"/>
      <c r="AB1" s="7"/>
      <c r="AE1" s="210"/>
    </row>
    <row r="2" spans="1:35" x14ac:dyDescent="0.25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AB2" s="7"/>
      <c r="AE2" s="210"/>
    </row>
    <row r="3" spans="1:35" x14ac:dyDescent="0.25">
      <c r="A3" s="167" t="s">
        <v>153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220"/>
      <c r="P3" s="6"/>
      <c r="Q3" s="220"/>
      <c r="R3" s="6"/>
      <c r="S3" s="6"/>
      <c r="T3" s="220"/>
      <c r="U3" s="220"/>
      <c r="V3" s="6"/>
      <c r="W3" s="6"/>
      <c r="X3" s="6"/>
      <c r="Y3" s="220"/>
      <c r="Z3" s="6"/>
      <c r="AA3" s="6"/>
      <c r="AB3" s="115"/>
      <c r="AC3" s="303" t="s">
        <v>137</v>
      </c>
      <c r="AD3" s="274"/>
      <c r="AE3" s="211"/>
    </row>
    <row r="4" spans="1:35" x14ac:dyDescent="0.25">
      <c r="A4" s="3"/>
      <c r="B4" s="6"/>
      <c r="C4" s="6"/>
      <c r="D4" s="35"/>
      <c r="E4" s="35"/>
      <c r="F4" s="35"/>
      <c r="G4" s="6"/>
      <c r="H4" s="5"/>
      <c r="I4" s="5"/>
      <c r="J4" s="34"/>
      <c r="K4" s="6"/>
      <c r="L4" s="6"/>
      <c r="M4" s="6"/>
      <c r="AB4" s="88"/>
      <c r="AC4" s="11"/>
      <c r="AD4" s="11"/>
      <c r="AE4" s="211"/>
    </row>
    <row r="5" spans="1:35" x14ac:dyDescent="0.25">
      <c r="A5" s="118" t="s">
        <v>110</v>
      </c>
      <c r="B5" s="272"/>
      <c r="C5" s="290"/>
      <c r="D5" s="286">
        <v>44954</v>
      </c>
      <c r="E5" s="289"/>
      <c r="F5" s="284" t="s">
        <v>162</v>
      </c>
      <c r="G5" s="288"/>
      <c r="H5" s="286">
        <v>45012</v>
      </c>
      <c r="I5" s="287"/>
      <c r="J5" s="284" t="s">
        <v>154</v>
      </c>
      <c r="K5" s="288"/>
      <c r="L5" s="286">
        <v>45077</v>
      </c>
      <c r="M5" s="287"/>
      <c r="N5" s="284">
        <v>45105</v>
      </c>
      <c r="O5" s="288"/>
      <c r="P5" s="286">
        <v>48790</v>
      </c>
      <c r="Q5" s="287"/>
      <c r="R5" s="284">
        <v>45165</v>
      </c>
      <c r="S5" s="288"/>
      <c r="T5" s="286">
        <v>45199</v>
      </c>
      <c r="U5" s="287"/>
      <c r="V5" s="284">
        <v>45224</v>
      </c>
      <c r="W5" s="288"/>
      <c r="X5" s="286">
        <v>45260</v>
      </c>
      <c r="Y5" s="287"/>
      <c r="Z5" s="284">
        <v>45291</v>
      </c>
      <c r="AA5" s="285"/>
      <c r="AB5" s="46"/>
      <c r="AC5" s="94" t="s">
        <v>18</v>
      </c>
      <c r="AD5" s="94"/>
      <c r="AE5" s="212"/>
    </row>
    <row r="6" spans="1:35" x14ac:dyDescent="0.25">
      <c r="A6" s="43"/>
      <c r="B6" s="17"/>
      <c r="C6" s="67"/>
      <c r="D6" s="21">
        <v>924.24</v>
      </c>
      <c r="E6" s="114"/>
      <c r="F6" s="40"/>
      <c r="G6" s="114"/>
      <c r="H6" s="40"/>
      <c r="I6" s="114"/>
      <c r="J6" s="40"/>
      <c r="K6" s="114"/>
      <c r="L6" s="40"/>
      <c r="M6" s="114"/>
      <c r="N6" s="40"/>
      <c r="O6" s="114"/>
      <c r="P6" s="40"/>
      <c r="Q6" s="114"/>
      <c r="R6" s="40"/>
      <c r="S6" s="114"/>
      <c r="T6" s="40"/>
      <c r="U6" s="114"/>
      <c r="V6" s="40"/>
      <c r="W6" s="114"/>
      <c r="X6" s="40"/>
      <c r="Y6" s="114"/>
      <c r="Z6" s="40"/>
      <c r="AA6" s="114"/>
      <c r="AB6" s="88"/>
      <c r="AC6" s="11"/>
      <c r="AD6" s="11"/>
      <c r="AE6" s="211"/>
    </row>
    <row r="7" spans="1:35" x14ac:dyDescent="0.25">
      <c r="A7" s="43"/>
      <c r="B7" s="266" t="s">
        <v>159</v>
      </c>
      <c r="C7" s="267"/>
      <c r="D7" s="266" t="s">
        <v>27</v>
      </c>
      <c r="E7" s="267"/>
      <c r="F7" s="272" t="s">
        <v>28</v>
      </c>
      <c r="G7" s="274"/>
      <c r="H7" s="266" t="s">
        <v>29</v>
      </c>
      <c r="I7" s="267"/>
      <c r="J7" s="272" t="s">
        <v>49</v>
      </c>
      <c r="K7" s="274" t="s">
        <v>30</v>
      </c>
      <c r="L7" s="266" t="s">
        <v>31</v>
      </c>
      <c r="M7" s="267"/>
      <c r="N7" s="272" t="s">
        <v>32</v>
      </c>
      <c r="O7" s="274"/>
      <c r="P7" s="266" t="s">
        <v>33</v>
      </c>
      <c r="Q7" s="267"/>
      <c r="R7" s="272" t="s">
        <v>34</v>
      </c>
      <c r="S7" s="274"/>
      <c r="T7" s="266" t="s">
        <v>35</v>
      </c>
      <c r="U7" s="267"/>
      <c r="V7" s="272" t="s">
        <v>36</v>
      </c>
      <c r="W7" s="274"/>
      <c r="X7" s="266" t="s">
        <v>37</v>
      </c>
      <c r="Y7" s="267"/>
      <c r="Z7" s="272" t="s">
        <v>38</v>
      </c>
      <c r="AA7" s="273"/>
      <c r="AB7" s="89"/>
      <c r="AC7" s="11"/>
      <c r="AD7" s="11"/>
      <c r="AE7" s="211"/>
    </row>
    <row r="8" spans="1:35" s="6" customFormat="1" ht="15.75" thickBot="1" x14ac:dyDescent="0.3">
      <c r="A8" s="227" t="s">
        <v>160</v>
      </c>
      <c r="B8" s="124">
        <f>'2022'!$AE$49</f>
        <v>1539.48</v>
      </c>
      <c r="C8" s="124"/>
      <c r="D8" s="268">
        <v>1289.48</v>
      </c>
      <c r="E8" s="269"/>
      <c r="F8" s="298">
        <f t="shared" ref="F8" si="0">$D$49</f>
        <v>1363.69</v>
      </c>
      <c r="G8" s="299"/>
      <c r="H8" s="275">
        <f t="shared" ref="H8" si="1">$F$49</f>
        <v>1493.31</v>
      </c>
      <c r="I8" s="276"/>
      <c r="J8" s="277">
        <f t="shared" ref="J8" si="2">$H$49</f>
        <v>1159.96</v>
      </c>
      <c r="K8" s="283"/>
      <c r="L8" s="315">
        <f t="shared" ref="L8" si="3">$J$49</f>
        <v>1509.44</v>
      </c>
      <c r="M8" s="316"/>
      <c r="N8" s="315">
        <f t="shared" ref="N8" si="4">$L$49</f>
        <v>918.02999999999986</v>
      </c>
      <c r="O8" s="316"/>
      <c r="P8" s="298">
        <f t="shared" ref="P8" si="5">$N$49</f>
        <v>1316.8</v>
      </c>
      <c r="Q8" s="299"/>
      <c r="R8" s="298">
        <f t="shared" ref="R8" si="6">$P$49</f>
        <v>1361.3700000000001</v>
      </c>
      <c r="S8" s="299"/>
      <c r="T8" s="298">
        <f t="shared" ref="T8" si="7">$R$49</f>
        <v>1220.4000000000001</v>
      </c>
      <c r="U8" s="299"/>
      <c r="V8" s="275">
        <f t="shared" ref="V8" si="8">$T$49</f>
        <v>0</v>
      </c>
      <c r="W8" s="276"/>
      <c r="X8" s="313">
        <f t="shared" ref="X8" si="9">$V$49</f>
        <v>0</v>
      </c>
      <c r="Y8" s="314"/>
      <c r="Z8" s="298">
        <f t="shared" ref="Z8" si="10">$X$49</f>
        <v>0</v>
      </c>
      <c r="AA8" s="299"/>
      <c r="AB8" s="228"/>
      <c r="AC8" s="229" t="s">
        <v>155</v>
      </c>
      <c r="AD8" s="229"/>
      <c r="AE8" s="124">
        <f>$B$8</f>
        <v>1539.48</v>
      </c>
    </row>
    <row r="9" spans="1:35" x14ac:dyDescent="0.25">
      <c r="A9" s="63"/>
      <c r="B9" s="124" t="s">
        <v>39</v>
      </c>
      <c r="C9" s="117" t="s">
        <v>40</v>
      </c>
      <c r="D9" s="50" t="s">
        <v>39</v>
      </c>
      <c r="E9" s="125" t="s">
        <v>40</v>
      </c>
      <c r="F9" s="124" t="s">
        <v>39</v>
      </c>
      <c r="G9" s="117" t="s">
        <v>40</v>
      </c>
      <c r="H9" s="50" t="s">
        <v>39</v>
      </c>
      <c r="I9" s="125" t="s">
        <v>40</v>
      </c>
      <c r="J9" s="117" t="s">
        <v>39</v>
      </c>
      <c r="K9" s="124" t="s">
        <v>40</v>
      </c>
      <c r="L9" s="50" t="s">
        <v>39</v>
      </c>
      <c r="M9" s="125" t="s">
        <v>40</v>
      </c>
      <c r="N9" s="124" t="s">
        <v>39</v>
      </c>
      <c r="O9" s="124" t="s">
        <v>40</v>
      </c>
      <c r="P9" s="50" t="s">
        <v>39</v>
      </c>
      <c r="Q9" s="50" t="s">
        <v>40</v>
      </c>
      <c r="R9" s="124" t="s">
        <v>39</v>
      </c>
      <c r="S9" s="117" t="s">
        <v>40</v>
      </c>
      <c r="T9" s="50" t="s">
        <v>39</v>
      </c>
      <c r="U9" s="50" t="s">
        <v>40</v>
      </c>
      <c r="V9" s="124" t="s">
        <v>39</v>
      </c>
      <c r="W9" s="117" t="s">
        <v>40</v>
      </c>
      <c r="X9" s="50" t="s">
        <v>39</v>
      </c>
      <c r="Y9" s="50" t="s">
        <v>40</v>
      </c>
      <c r="Z9" s="124" t="s">
        <v>39</v>
      </c>
      <c r="AA9" s="117" t="s">
        <v>40</v>
      </c>
      <c r="AB9" s="89"/>
      <c r="AC9" s="4"/>
      <c r="AD9" s="4"/>
      <c r="AE9" s="211"/>
    </row>
    <row r="10" spans="1:35" ht="15.75" thickBot="1" x14ac:dyDescent="0.3">
      <c r="A10" s="86" t="s">
        <v>53</v>
      </c>
      <c r="B10" s="270"/>
      <c r="C10" s="271"/>
      <c r="D10" s="270"/>
      <c r="E10" s="271"/>
      <c r="F10" s="270"/>
      <c r="G10" s="271"/>
      <c r="H10" s="270"/>
      <c r="I10" s="271"/>
      <c r="J10" s="270"/>
      <c r="K10" s="271"/>
      <c r="L10" s="270"/>
      <c r="M10" s="271"/>
      <c r="N10" s="270"/>
      <c r="O10" s="271"/>
      <c r="P10" s="270"/>
      <c r="Q10" s="271"/>
      <c r="R10" s="270"/>
      <c r="S10" s="271"/>
      <c r="T10" s="270"/>
      <c r="U10" s="271"/>
      <c r="V10" s="270"/>
      <c r="W10" s="271"/>
      <c r="X10" s="270"/>
      <c r="Y10" s="271"/>
      <c r="Z10" s="270"/>
      <c r="AA10" s="271"/>
      <c r="AB10" s="88"/>
      <c r="AC10" s="100" t="s">
        <v>102</v>
      </c>
      <c r="AD10" s="100"/>
      <c r="AE10" s="211"/>
    </row>
    <row r="11" spans="1:35" x14ac:dyDescent="0.25">
      <c r="A11" s="112" t="s">
        <v>1</v>
      </c>
      <c r="B11" s="17"/>
      <c r="C11" s="69"/>
      <c r="D11" s="54">
        <f>SUM(D6-0)</f>
        <v>924.24</v>
      </c>
      <c r="F11" s="26">
        <v>743.86</v>
      </c>
      <c r="G11" s="76"/>
      <c r="H11" s="29">
        <v>788.94</v>
      </c>
      <c r="I11" s="45"/>
      <c r="J11" s="18">
        <v>854.99</v>
      </c>
      <c r="K11" s="18"/>
      <c r="L11" s="138">
        <v>845.18</v>
      </c>
      <c r="M11" s="45"/>
      <c r="N11" s="18">
        <v>925.9</v>
      </c>
      <c r="O11" s="18" t="s">
        <v>89</v>
      </c>
      <c r="P11" s="137">
        <v>950.47</v>
      </c>
      <c r="Q11" s="47"/>
      <c r="R11" s="17">
        <v>1060.45</v>
      </c>
      <c r="S11" s="21"/>
      <c r="T11" s="240"/>
      <c r="U11" s="46"/>
      <c r="V11" s="17"/>
      <c r="W11" s="173" t="s">
        <v>89</v>
      </c>
      <c r="X11" s="46"/>
      <c r="Y11" s="46"/>
      <c r="Z11" s="17"/>
      <c r="AA11" s="17"/>
      <c r="AB11" s="46"/>
      <c r="AC11" s="97" t="s">
        <v>1</v>
      </c>
      <c r="AD11" s="97"/>
      <c r="AE11" s="214">
        <f>$Z$11</f>
        <v>0</v>
      </c>
    </row>
    <row r="12" spans="1:35" x14ac:dyDescent="0.25">
      <c r="A12" s="112" t="s">
        <v>2</v>
      </c>
      <c r="B12" s="18"/>
      <c r="C12" s="81"/>
      <c r="D12" s="18">
        <v>689.45</v>
      </c>
      <c r="E12" s="54"/>
      <c r="F12" s="29">
        <v>749.45</v>
      </c>
      <c r="G12" s="21"/>
      <c r="H12" s="24">
        <v>599.45000000000005</v>
      </c>
      <c r="I12" s="47"/>
      <c r="J12" s="21">
        <v>654.45000000000005</v>
      </c>
      <c r="K12" s="21"/>
      <c r="L12" s="137">
        <v>383.45</v>
      </c>
      <c r="M12" s="47"/>
      <c r="N12" s="21">
        <v>418.45</v>
      </c>
      <c r="O12" s="21" t="s">
        <v>90</v>
      </c>
      <c r="P12" s="137">
        <v>438.45</v>
      </c>
      <c r="Q12" s="46"/>
      <c r="R12" s="18">
        <v>159.94999999999999</v>
      </c>
      <c r="S12" s="21"/>
      <c r="T12" s="45"/>
      <c r="U12" s="45"/>
      <c r="V12" s="241"/>
      <c r="W12" s="174" t="s">
        <v>90</v>
      </c>
      <c r="X12" s="45"/>
      <c r="Y12" s="45"/>
      <c r="Z12" s="18"/>
      <c r="AA12" s="18"/>
      <c r="AB12" s="46"/>
      <c r="AC12" s="98" t="s">
        <v>2</v>
      </c>
      <c r="AD12" s="98"/>
      <c r="AE12" s="214">
        <f>$Z$12</f>
        <v>0</v>
      </c>
      <c r="AG12" s="7"/>
      <c r="AI12" s="7"/>
    </row>
    <row r="13" spans="1:35" ht="15.75" thickBot="1" x14ac:dyDescent="0.3">
      <c r="A13" s="113" t="s">
        <v>86</v>
      </c>
      <c r="B13" s="19"/>
      <c r="C13" s="61"/>
      <c r="D13" s="27">
        <f>SUM(D11:D12)</f>
        <v>1613.69</v>
      </c>
      <c r="E13" s="27">
        <f t="shared" ref="E13:AA13" si="11">SUM(E11:E12)</f>
        <v>0</v>
      </c>
      <c r="F13" s="27">
        <f t="shared" si="11"/>
        <v>1493.31</v>
      </c>
      <c r="G13" s="27">
        <f t="shared" si="11"/>
        <v>0</v>
      </c>
      <c r="H13" s="27">
        <f t="shared" si="11"/>
        <v>1388.39</v>
      </c>
      <c r="I13" s="27">
        <f t="shared" si="11"/>
        <v>0</v>
      </c>
      <c r="J13" s="27">
        <f t="shared" si="11"/>
        <v>1509.44</v>
      </c>
      <c r="K13" s="27">
        <f t="shared" si="11"/>
        <v>0</v>
      </c>
      <c r="L13" s="27">
        <f t="shared" si="11"/>
        <v>1228.6299999999999</v>
      </c>
      <c r="M13" s="27">
        <f t="shared" si="11"/>
        <v>0</v>
      </c>
      <c r="N13" s="27">
        <f t="shared" si="11"/>
        <v>1344.35</v>
      </c>
      <c r="O13" s="27">
        <f t="shared" si="11"/>
        <v>0</v>
      </c>
      <c r="P13" s="27">
        <f t="shared" si="11"/>
        <v>1388.92</v>
      </c>
      <c r="Q13" s="27">
        <f t="shared" si="11"/>
        <v>0</v>
      </c>
      <c r="R13" s="27">
        <f t="shared" si="11"/>
        <v>1220.4000000000001</v>
      </c>
      <c r="S13" s="27">
        <f t="shared" si="11"/>
        <v>0</v>
      </c>
      <c r="T13" s="27">
        <f t="shared" si="11"/>
        <v>0</v>
      </c>
      <c r="U13" s="27">
        <f t="shared" si="11"/>
        <v>0</v>
      </c>
      <c r="V13" s="27">
        <f t="shared" si="11"/>
        <v>0</v>
      </c>
      <c r="W13" s="27">
        <f t="shared" si="11"/>
        <v>0</v>
      </c>
      <c r="X13" s="27">
        <f t="shared" si="11"/>
        <v>0</v>
      </c>
      <c r="Y13" s="27">
        <f t="shared" si="11"/>
        <v>0</v>
      </c>
      <c r="Z13" s="27">
        <f t="shared" si="11"/>
        <v>0</v>
      </c>
      <c r="AA13" s="27">
        <f t="shared" si="11"/>
        <v>0</v>
      </c>
      <c r="AB13" s="90"/>
      <c r="AC13" s="94" t="s">
        <v>4</v>
      </c>
      <c r="AD13" s="94"/>
      <c r="AE13" s="214">
        <f>$Z$13</f>
        <v>0</v>
      </c>
      <c r="AG13" s="7"/>
    </row>
    <row r="14" spans="1:35" x14ac:dyDescent="0.25">
      <c r="A14" s="10"/>
      <c r="B14" s="17"/>
      <c r="C14" s="68"/>
      <c r="D14" s="51"/>
      <c r="E14" s="39"/>
      <c r="F14" s="25"/>
      <c r="G14" s="75"/>
      <c r="H14" s="44"/>
      <c r="I14" s="46"/>
      <c r="J14" s="17"/>
      <c r="K14" s="80"/>
      <c r="L14" s="188"/>
      <c r="M14" s="188"/>
      <c r="N14" s="189"/>
      <c r="O14" s="263"/>
      <c r="P14" s="188"/>
      <c r="Q14" s="46"/>
      <c r="R14" s="189"/>
      <c r="S14" s="189"/>
      <c r="T14" s="88"/>
      <c r="U14" s="88"/>
      <c r="V14" s="82"/>
      <c r="W14" s="158"/>
      <c r="X14" s="43"/>
      <c r="Y14" s="88"/>
      <c r="Z14" s="82"/>
      <c r="AA14" s="67"/>
      <c r="AB14" s="88"/>
      <c r="AC14" s="308" t="s">
        <v>118</v>
      </c>
      <c r="AD14" s="309"/>
      <c r="AE14" s="214"/>
      <c r="AG14" s="7"/>
    </row>
    <row r="15" spans="1:35" x14ac:dyDescent="0.25">
      <c r="A15" s="10" t="s">
        <v>10</v>
      </c>
      <c r="B15" s="17"/>
      <c r="C15" s="68"/>
      <c r="D15" s="51"/>
      <c r="E15" s="39"/>
      <c r="F15" s="25"/>
      <c r="G15" s="75"/>
      <c r="H15" s="44"/>
      <c r="I15" s="46"/>
      <c r="J15" s="17"/>
      <c r="K15" s="80"/>
      <c r="L15" s="188"/>
      <c r="M15" s="188"/>
      <c r="N15" s="189"/>
      <c r="O15" s="263"/>
      <c r="P15" s="188"/>
      <c r="Q15" s="46"/>
      <c r="R15" s="189"/>
      <c r="S15" s="189"/>
      <c r="T15" s="88"/>
      <c r="U15" s="88"/>
      <c r="V15" s="82"/>
      <c r="W15" s="158"/>
      <c r="X15" s="43"/>
      <c r="Y15" s="88"/>
      <c r="Z15" s="82"/>
      <c r="AA15" s="67"/>
      <c r="AB15" s="88"/>
      <c r="AC15" s="308" t="s">
        <v>119</v>
      </c>
      <c r="AD15" s="309"/>
      <c r="AE15" s="214"/>
    </row>
    <row r="16" spans="1:35" x14ac:dyDescent="0.25">
      <c r="A16" s="10"/>
      <c r="B16" s="21"/>
      <c r="C16" s="81"/>
      <c r="D16" s="53"/>
      <c r="E16" s="53"/>
      <c r="F16" s="28"/>
      <c r="G16" s="28"/>
      <c r="H16" s="53"/>
      <c r="I16" s="53"/>
      <c r="J16" s="28"/>
      <c r="K16" s="28"/>
      <c r="L16" s="190"/>
      <c r="M16" s="190"/>
      <c r="N16" s="191"/>
      <c r="O16" s="191"/>
      <c r="P16" s="190"/>
      <c r="Q16" s="54"/>
      <c r="R16" s="191"/>
      <c r="S16" s="191"/>
      <c r="T16" s="53"/>
      <c r="U16" s="53"/>
      <c r="V16" s="28"/>
      <c r="W16" s="28"/>
      <c r="X16" s="53"/>
      <c r="Y16" s="53"/>
      <c r="Z16" s="28"/>
      <c r="AA16" s="28"/>
      <c r="AB16" s="88"/>
      <c r="AC16" s="308" t="s">
        <v>120</v>
      </c>
      <c r="AD16" s="309"/>
      <c r="AE16" s="213"/>
    </row>
    <row r="17" spans="1:31" ht="15.75" thickBot="1" x14ac:dyDescent="0.3">
      <c r="A17" s="8" t="s">
        <v>0</v>
      </c>
      <c r="B17" s="21"/>
      <c r="C17" s="81"/>
      <c r="D17" s="53"/>
      <c r="E17" s="53"/>
      <c r="F17" s="28"/>
      <c r="G17" s="28"/>
      <c r="H17" s="53"/>
      <c r="I17" s="53"/>
      <c r="J17" s="28"/>
      <c r="K17" s="28"/>
      <c r="L17" s="190"/>
      <c r="M17" s="190"/>
      <c r="N17" s="191"/>
      <c r="O17" s="191"/>
      <c r="P17" s="190"/>
      <c r="Q17" s="54"/>
      <c r="R17" s="191"/>
      <c r="S17" s="191"/>
      <c r="T17" s="53"/>
      <c r="U17" s="53"/>
      <c r="V17" s="28"/>
      <c r="W17" s="28"/>
      <c r="X17" s="53"/>
      <c r="Y17" s="53"/>
      <c r="Z17" s="28"/>
      <c r="AA17" s="28"/>
      <c r="AB17" s="88"/>
      <c r="AC17" s="311" t="s">
        <v>0</v>
      </c>
      <c r="AD17" s="312"/>
      <c r="AE17" s="214"/>
    </row>
    <row r="18" spans="1:31" ht="15.75" thickTop="1" x14ac:dyDescent="0.25">
      <c r="A18" s="13" t="s">
        <v>112</v>
      </c>
      <c r="B18" s="21">
        <v>49.15</v>
      </c>
      <c r="C18" s="81"/>
      <c r="D18" s="53"/>
      <c r="E18" s="53"/>
      <c r="F18" s="28"/>
      <c r="G18" s="28"/>
      <c r="H18" s="53"/>
      <c r="I18" s="53"/>
      <c r="J18" s="28"/>
      <c r="K18" s="28"/>
      <c r="L18" s="190"/>
      <c r="M18" s="190"/>
      <c r="N18" s="191"/>
      <c r="O18" s="191"/>
      <c r="P18" s="190"/>
      <c r="Q18" s="54"/>
      <c r="R18" s="191"/>
      <c r="S18" s="191"/>
      <c r="T18" s="53"/>
      <c r="U18" s="53"/>
      <c r="V18" s="28"/>
      <c r="W18" s="28"/>
      <c r="X18" s="53"/>
      <c r="Y18" s="53"/>
      <c r="Z18" s="28"/>
      <c r="AA18" s="28"/>
      <c r="AB18" s="88"/>
      <c r="AC18" s="304" t="s">
        <v>3</v>
      </c>
      <c r="AD18" s="305"/>
      <c r="AE18" s="214">
        <f>SUM(B18:AA18)</f>
        <v>49.15</v>
      </c>
    </row>
    <row r="19" spans="1:31" x14ac:dyDescent="0.25">
      <c r="A19" s="209" t="s">
        <v>113</v>
      </c>
      <c r="B19" s="21">
        <v>170.9</v>
      </c>
      <c r="C19" s="81"/>
      <c r="D19" s="53"/>
      <c r="E19" s="29">
        <v>250</v>
      </c>
      <c r="F19" s="28"/>
      <c r="G19" s="28"/>
      <c r="H19" s="53"/>
      <c r="I19" s="53"/>
      <c r="J19" s="28"/>
      <c r="K19" s="28"/>
      <c r="L19" s="190"/>
      <c r="M19" s="190"/>
      <c r="N19" s="191"/>
      <c r="O19" s="191"/>
      <c r="P19" s="190"/>
      <c r="Q19" s="54"/>
      <c r="R19" s="191"/>
      <c r="S19" s="191"/>
      <c r="T19" s="53"/>
      <c r="U19" s="53"/>
      <c r="V19" s="28"/>
      <c r="W19" s="28"/>
      <c r="X19" s="53"/>
      <c r="Y19" s="53"/>
      <c r="Z19" s="28"/>
      <c r="AA19" s="28"/>
      <c r="AB19" s="88"/>
      <c r="AC19" s="304" t="s">
        <v>5</v>
      </c>
      <c r="AD19" s="305"/>
      <c r="AE19" s="214">
        <f>'2023'!$B$19</f>
        <v>170.9</v>
      </c>
    </row>
    <row r="20" spans="1:31" x14ac:dyDescent="0.25">
      <c r="A20" s="87" t="s">
        <v>64</v>
      </c>
      <c r="B20" s="21">
        <f>SUM(B18:B19)</f>
        <v>220.05</v>
      </c>
      <c r="C20" s="139">
        <f>SUM(B20/12)</f>
        <v>18.337500000000002</v>
      </c>
      <c r="D20" s="53"/>
      <c r="E20" s="53"/>
      <c r="F20" s="28"/>
      <c r="G20" s="28"/>
      <c r="H20" s="53"/>
      <c r="I20" s="53"/>
      <c r="J20" s="28"/>
      <c r="K20" s="28"/>
      <c r="L20" s="190"/>
      <c r="M20" s="190"/>
      <c r="N20" s="191"/>
      <c r="O20" s="191"/>
      <c r="P20" s="190"/>
      <c r="Q20" s="54"/>
      <c r="R20" s="191"/>
      <c r="S20" s="191"/>
      <c r="T20" s="53"/>
      <c r="U20" s="53"/>
      <c r="V20" s="28"/>
      <c r="W20" s="28"/>
      <c r="X20" s="53"/>
      <c r="Y20" s="53"/>
      <c r="Z20" s="28"/>
      <c r="AA20" s="28"/>
      <c r="AB20" s="88"/>
      <c r="AC20" s="304" t="s">
        <v>51</v>
      </c>
      <c r="AD20" s="305"/>
      <c r="AE20" s="213">
        <f>SUM(AE18:AE19)</f>
        <v>220.05</v>
      </c>
    </row>
    <row r="21" spans="1:31" x14ac:dyDescent="0.25">
      <c r="A21" s="87" t="s">
        <v>91</v>
      </c>
      <c r="B21" s="21">
        <f>SUM(B20/52/11)</f>
        <v>0.38470279720279721</v>
      </c>
      <c r="C21" s="130"/>
      <c r="D21" s="53"/>
      <c r="E21" s="53"/>
      <c r="F21" s="28"/>
      <c r="G21" s="28"/>
      <c r="H21" s="53"/>
      <c r="I21" s="53"/>
      <c r="J21" s="28"/>
      <c r="K21" s="28"/>
      <c r="L21" s="190"/>
      <c r="M21" s="190"/>
      <c r="N21" s="191"/>
      <c r="O21" s="191"/>
      <c r="P21" s="190"/>
      <c r="Q21" s="54"/>
      <c r="R21" s="191"/>
      <c r="S21" s="191"/>
      <c r="T21" s="53"/>
      <c r="U21" s="53"/>
      <c r="V21" s="28"/>
      <c r="W21" s="28"/>
      <c r="X21" s="53"/>
      <c r="Y21" s="53"/>
      <c r="Z21" s="28"/>
      <c r="AA21" s="28"/>
      <c r="AB21" s="88"/>
      <c r="AC21" s="304" t="s">
        <v>95</v>
      </c>
      <c r="AD21" s="305"/>
      <c r="AE21" s="215">
        <f>'2023'!$B$21</f>
        <v>0.38470279720279721</v>
      </c>
    </row>
    <row r="22" spans="1:31" x14ac:dyDescent="0.25">
      <c r="A22" s="87"/>
      <c r="B22" s="21"/>
      <c r="C22" s="130"/>
      <c r="D22" s="53"/>
      <c r="E22" s="53"/>
      <c r="F22" s="28"/>
      <c r="G22" s="28"/>
      <c r="H22" s="53"/>
      <c r="I22" s="53"/>
      <c r="J22" s="28"/>
      <c r="K22" s="28"/>
      <c r="L22" s="190"/>
      <c r="M22" s="190"/>
      <c r="N22" s="191"/>
      <c r="O22" s="191"/>
      <c r="P22" s="190"/>
      <c r="Q22" s="54"/>
      <c r="R22" s="191"/>
      <c r="S22" s="191"/>
      <c r="T22" s="53"/>
      <c r="U22" s="53"/>
      <c r="V22" s="28"/>
      <c r="W22" s="28"/>
      <c r="X22" s="53"/>
      <c r="Y22" s="53"/>
      <c r="Z22" s="28"/>
      <c r="AA22" s="28"/>
      <c r="AB22" s="88"/>
      <c r="AC22" s="102"/>
      <c r="AD22" s="102"/>
      <c r="AE22" s="214"/>
    </row>
    <row r="23" spans="1:31" x14ac:dyDescent="0.25">
      <c r="A23" s="87" t="s">
        <v>42</v>
      </c>
      <c r="B23" s="21"/>
      <c r="C23" s="81"/>
      <c r="D23" s="53"/>
      <c r="E23" s="53"/>
      <c r="F23" s="28"/>
      <c r="G23" s="28"/>
      <c r="H23" s="53"/>
      <c r="I23" s="53"/>
      <c r="J23" s="28"/>
      <c r="K23" s="28"/>
      <c r="L23" s="190"/>
      <c r="M23" s="190"/>
      <c r="N23" s="191"/>
      <c r="O23" s="191"/>
      <c r="P23" s="190"/>
      <c r="Q23" s="54"/>
      <c r="R23" s="191"/>
      <c r="S23" s="191"/>
      <c r="T23" s="53"/>
      <c r="U23" s="53"/>
      <c r="V23" s="28"/>
      <c r="W23" s="28"/>
      <c r="X23" s="53"/>
      <c r="Y23" s="53"/>
      <c r="Z23" s="28"/>
      <c r="AA23" s="28"/>
      <c r="AB23" s="88"/>
      <c r="AC23" s="102"/>
      <c r="AD23" s="102"/>
      <c r="AE23" s="214"/>
    </row>
    <row r="24" spans="1:31" x14ac:dyDescent="0.25">
      <c r="A24" s="15"/>
      <c r="B24" s="21"/>
      <c r="C24" s="70"/>
      <c r="D24" s="53"/>
      <c r="E24" s="41"/>
      <c r="F24" s="28"/>
      <c r="G24" s="33"/>
      <c r="H24" s="47"/>
      <c r="I24" s="47"/>
      <c r="J24" s="21"/>
      <c r="K24" s="81"/>
      <c r="L24" s="184"/>
      <c r="M24" s="184"/>
      <c r="N24" s="192"/>
      <c r="O24" s="153"/>
      <c r="P24" s="184"/>
      <c r="Q24" s="47"/>
      <c r="R24" s="192"/>
      <c r="S24" s="192"/>
      <c r="T24" s="150"/>
      <c r="U24" s="150"/>
      <c r="V24" s="23"/>
      <c r="W24" s="147"/>
      <c r="X24" s="56"/>
      <c r="Y24" s="150"/>
      <c r="Z24" s="23"/>
      <c r="AA24" s="92"/>
      <c r="AB24" s="88"/>
      <c r="AC24" s="103"/>
      <c r="AD24" s="103"/>
      <c r="AE24" s="214"/>
    </row>
    <row r="25" spans="1:31" x14ac:dyDescent="0.25">
      <c r="A25" s="14"/>
      <c r="B25" s="21"/>
      <c r="C25" s="69"/>
      <c r="D25" s="195"/>
      <c r="E25" s="196"/>
      <c r="F25" s="197"/>
      <c r="G25" s="198"/>
      <c r="H25" s="199"/>
      <c r="I25" s="199"/>
      <c r="J25" s="18"/>
      <c r="K25" s="200"/>
      <c r="L25" s="201"/>
      <c r="M25" s="201"/>
      <c r="N25" s="202"/>
      <c r="O25" s="264"/>
      <c r="P25" s="201"/>
      <c r="Q25" s="45"/>
      <c r="R25" s="202"/>
      <c r="S25" s="202"/>
      <c r="T25" s="239"/>
      <c r="U25" s="239"/>
      <c r="V25" s="79"/>
      <c r="W25" s="204"/>
      <c r="X25" s="203"/>
      <c r="Y25" s="239"/>
      <c r="Z25" s="79"/>
      <c r="AA25" s="205"/>
      <c r="AB25" s="88"/>
      <c r="AC25" s="103"/>
      <c r="AD25" s="103"/>
      <c r="AE25" s="214"/>
    </row>
    <row r="26" spans="1:31" x14ac:dyDescent="0.25">
      <c r="A26" s="9"/>
      <c r="B26" s="18"/>
      <c r="C26" s="81"/>
      <c r="D26" s="53"/>
      <c r="E26" s="53"/>
      <c r="F26" s="28"/>
      <c r="G26" s="166"/>
      <c r="H26" s="48"/>
      <c r="I26" s="47"/>
      <c r="J26" s="21"/>
      <c r="K26" s="81"/>
      <c r="L26" s="184"/>
      <c r="M26" s="184"/>
      <c r="N26" s="192"/>
      <c r="O26" s="153"/>
      <c r="P26" s="184"/>
      <c r="Q26" s="47"/>
      <c r="R26" s="192"/>
      <c r="S26" s="192"/>
      <c r="T26" s="150"/>
      <c r="U26" s="150"/>
      <c r="V26" s="23"/>
      <c r="W26" s="147"/>
      <c r="X26" s="56"/>
      <c r="Y26" s="150"/>
      <c r="Z26" s="23"/>
      <c r="AA26" s="23"/>
      <c r="AB26" s="150"/>
      <c r="AC26" s="104"/>
      <c r="AD26" s="104"/>
      <c r="AE26" s="214"/>
    </row>
    <row r="27" spans="1:31" x14ac:dyDescent="0.25">
      <c r="A27" s="207" t="s">
        <v>57</v>
      </c>
      <c r="B27" s="21"/>
      <c r="C27" s="81"/>
      <c r="D27" s="53"/>
      <c r="E27" s="53"/>
      <c r="F27" s="28"/>
      <c r="G27" s="166"/>
      <c r="H27" s="48"/>
      <c r="I27" s="47"/>
      <c r="J27" s="21"/>
      <c r="K27" s="81"/>
      <c r="L27" s="184"/>
      <c r="M27" s="184"/>
      <c r="N27" s="192"/>
      <c r="O27" s="153"/>
      <c r="P27" s="184"/>
      <c r="Q27" s="47"/>
      <c r="R27" s="192"/>
      <c r="S27" s="192"/>
      <c r="T27" s="150"/>
      <c r="U27" s="150"/>
      <c r="V27" s="23"/>
      <c r="W27" s="147"/>
      <c r="X27" s="56"/>
      <c r="Y27" s="150"/>
      <c r="Z27" s="23"/>
      <c r="AA27" s="23"/>
      <c r="AB27" s="150"/>
      <c r="AC27" s="304" t="s">
        <v>11</v>
      </c>
      <c r="AD27" s="305"/>
      <c r="AE27" s="214"/>
    </row>
    <row r="28" spans="1:31" x14ac:dyDescent="0.25">
      <c r="A28" s="208" t="s">
        <v>55</v>
      </c>
      <c r="B28" s="194"/>
      <c r="C28" s="81"/>
      <c r="D28" s="53"/>
      <c r="E28" s="53"/>
      <c r="F28" s="28"/>
      <c r="G28" s="166"/>
      <c r="H28" s="48"/>
      <c r="I28" s="47"/>
      <c r="J28" s="21"/>
      <c r="K28" s="81"/>
      <c r="L28" s="184"/>
      <c r="M28" s="184"/>
      <c r="N28" s="192"/>
      <c r="O28" s="153"/>
      <c r="P28" s="184"/>
      <c r="Q28" s="47"/>
      <c r="R28" s="192"/>
      <c r="S28" s="192"/>
      <c r="T28" s="150"/>
      <c r="U28" s="150"/>
      <c r="V28" s="23"/>
      <c r="W28" s="147"/>
      <c r="X28" s="56"/>
      <c r="Y28" s="150"/>
      <c r="Z28" s="23"/>
      <c r="AA28" s="23"/>
      <c r="AB28" s="150"/>
      <c r="AC28" s="304" t="s">
        <v>6</v>
      </c>
      <c r="AD28" s="305"/>
      <c r="AE28" s="214">
        <v>500</v>
      </c>
    </row>
    <row r="29" spans="1:31" x14ac:dyDescent="0.25">
      <c r="A29" s="131" t="s">
        <v>56</v>
      </c>
      <c r="B29" s="132">
        <v>500</v>
      </c>
      <c r="C29" s="81"/>
      <c r="D29" s="53"/>
      <c r="E29" s="53"/>
      <c r="F29" s="28"/>
      <c r="G29" s="166"/>
      <c r="H29" s="48"/>
      <c r="I29" s="47"/>
      <c r="J29" s="21"/>
      <c r="K29" s="81"/>
      <c r="L29" s="184"/>
      <c r="M29" s="184"/>
      <c r="N29" s="192"/>
      <c r="O29" s="153"/>
      <c r="P29" s="184"/>
      <c r="Q29" s="47"/>
      <c r="R29" s="192"/>
      <c r="S29" s="192"/>
      <c r="T29" s="150"/>
      <c r="U29" s="150"/>
      <c r="V29" s="23"/>
      <c r="W29" s="147"/>
      <c r="X29" s="56"/>
      <c r="Y29" s="150"/>
      <c r="Z29" s="23"/>
      <c r="AA29" s="23"/>
      <c r="AB29" s="150"/>
      <c r="AC29" s="304" t="s">
        <v>8</v>
      </c>
      <c r="AD29" s="305"/>
      <c r="AE29" s="214"/>
    </row>
    <row r="30" spans="1:31" ht="15.75" thickBot="1" x14ac:dyDescent="0.3">
      <c r="A30" s="32" t="s">
        <v>108</v>
      </c>
      <c r="B30" s="19">
        <f>SUM(B28:B29)</f>
        <v>500</v>
      </c>
      <c r="C30" s="81"/>
      <c r="D30" s="53"/>
      <c r="E30" s="53"/>
      <c r="F30" s="28"/>
      <c r="G30" s="166"/>
      <c r="H30" s="48"/>
      <c r="I30" s="47"/>
      <c r="J30" s="21"/>
      <c r="K30" s="81"/>
      <c r="L30" s="184"/>
      <c r="M30" s="184"/>
      <c r="N30" s="192"/>
      <c r="O30" s="153"/>
      <c r="P30" s="184"/>
      <c r="Q30" s="47"/>
      <c r="R30" s="192"/>
      <c r="S30" s="192"/>
      <c r="T30" s="150"/>
      <c r="U30" s="150"/>
      <c r="V30" s="23"/>
      <c r="W30" s="147"/>
      <c r="X30" s="56"/>
      <c r="Y30" s="150"/>
      <c r="Z30" s="23"/>
      <c r="AA30" s="23"/>
      <c r="AB30" s="150"/>
      <c r="AC30" s="304"/>
      <c r="AD30" s="305"/>
      <c r="AE30" s="214"/>
    </row>
    <row r="31" spans="1:31" x14ac:dyDescent="0.25">
      <c r="A31" s="10"/>
      <c r="B31" s="22"/>
      <c r="C31" s="206">
        <f>SUM(B28:B29)</f>
        <v>500</v>
      </c>
      <c r="D31" s="54"/>
      <c r="E31" s="54"/>
      <c r="F31" s="29"/>
      <c r="G31" s="21"/>
      <c r="H31" s="47"/>
      <c r="I31" s="47"/>
      <c r="J31" s="21"/>
      <c r="K31" s="23"/>
      <c r="L31" s="182"/>
      <c r="M31" s="182"/>
      <c r="N31" s="183"/>
      <c r="O31" s="21"/>
      <c r="P31" s="182"/>
      <c r="Q31" s="47"/>
      <c r="R31" s="183"/>
      <c r="S31" s="183"/>
      <c r="T31" s="150"/>
      <c r="U31" s="150"/>
      <c r="V31" s="23"/>
      <c r="W31" s="147"/>
      <c r="X31" s="56"/>
      <c r="Y31" s="150"/>
      <c r="Z31" s="23"/>
      <c r="AA31" s="23"/>
      <c r="AB31" s="150"/>
      <c r="AC31" s="304" t="s">
        <v>7</v>
      </c>
      <c r="AD31" s="305"/>
      <c r="AE31" s="214"/>
    </row>
    <row r="32" spans="1:31" x14ac:dyDescent="0.25">
      <c r="A32" s="16" t="s">
        <v>9</v>
      </c>
      <c r="B32" s="23"/>
      <c r="C32" s="78"/>
      <c r="D32" s="66"/>
      <c r="E32" s="42"/>
      <c r="F32" s="30"/>
      <c r="G32" s="78"/>
      <c r="H32" s="49"/>
      <c r="I32" s="49">
        <v>200</v>
      </c>
      <c r="J32" s="20"/>
      <c r="K32" s="84"/>
      <c r="L32" s="187"/>
      <c r="M32" s="49">
        <v>300</v>
      </c>
      <c r="N32" s="186"/>
      <c r="O32" s="265"/>
      <c r="P32" s="56"/>
      <c r="Q32" s="49">
        <v>300</v>
      </c>
      <c r="R32" s="186"/>
      <c r="S32" s="186"/>
      <c r="T32" s="221"/>
      <c r="U32" s="221"/>
      <c r="V32" s="84"/>
      <c r="W32" s="146"/>
      <c r="X32" s="66"/>
      <c r="Y32" s="221"/>
      <c r="Z32" s="84"/>
      <c r="AA32" s="73"/>
      <c r="AB32" s="88"/>
      <c r="AC32" s="304" t="s">
        <v>9</v>
      </c>
      <c r="AD32" s="305"/>
      <c r="AE32" s="214">
        <f>SUM(B32:AA32)</f>
        <v>800</v>
      </c>
    </row>
    <row r="33" spans="1:31" x14ac:dyDescent="0.25">
      <c r="A33" s="16" t="s">
        <v>88</v>
      </c>
      <c r="B33" s="23"/>
      <c r="C33" s="33"/>
      <c r="D33" s="56"/>
      <c r="E33" s="37"/>
      <c r="F33" s="29"/>
      <c r="G33" s="33"/>
      <c r="H33" s="47"/>
      <c r="J33" s="21"/>
      <c r="K33" s="21"/>
      <c r="L33" s="137"/>
      <c r="M33" s="182"/>
      <c r="N33" s="183"/>
      <c r="O33" s="21"/>
      <c r="P33" s="182"/>
      <c r="Q33" s="47"/>
      <c r="R33" s="183"/>
      <c r="S33" s="183"/>
      <c r="T33" s="150"/>
      <c r="U33" s="150"/>
      <c r="V33" s="23"/>
      <c r="W33" s="147"/>
      <c r="X33" s="56"/>
      <c r="Y33" s="150"/>
      <c r="Z33" s="23"/>
      <c r="AA33" s="92"/>
      <c r="AB33" s="88"/>
      <c r="AC33" s="304"/>
      <c r="AD33" s="305"/>
      <c r="AE33" s="214"/>
    </row>
    <row r="34" spans="1:31" x14ac:dyDescent="0.25">
      <c r="A34" s="16" t="s">
        <v>68</v>
      </c>
      <c r="B34" s="23"/>
      <c r="C34" s="33"/>
      <c r="D34" s="56"/>
      <c r="E34" s="37"/>
      <c r="F34" s="29"/>
      <c r="G34" s="33"/>
      <c r="H34" s="47"/>
      <c r="I34" s="47"/>
      <c r="J34" s="21"/>
      <c r="K34" s="23"/>
      <c r="L34" s="182"/>
      <c r="M34" s="182"/>
      <c r="N34" s="183"/>
      <c r="O34" s="265"/>
      <c r="P34" s="182"/>
      <c r="Q34" s="47"/>
      <c r="R34" s="183"/>
      <c r="S34" s="183"/>
      <c r="T34" s="150"/>
      <c r="U34" s="150"/>
      <c r="V34" s="23"/>
      <c r="W34" s="147"/>
      <c r="X34" s="56"/>
      <c r="Y34" s="150"/>
      <c r="Z34" s="23"/>
      <c r="AA34" s="92"/>
      <c r="AB34" s="88"/>
      <c r="AC34" s="304" t="s">
        <v>96</v>
      </c>
      <c r="AD34" s="305"/>
      <c r="AE34" s="214">
        <f>SUM(B34:AA34)</f>
        <v>0</v>
      </c>
    </row>
    <row r="35" spans="1:31" x14ac:dyDescent="0.25">
      <c r="A35" s="16" t="s">
        <v>74</v>
      </c>
      <c r="B35" s="23"/>
      <c r="C35" s="33"/>
      <c r="D35" s="56"/>
      <c r="E35" s="37"/>
      <c r="F35" s="29"/>
      <c r="G35" s="33"/>
      <c r="H35" s="47"/>
      <c r="J35" s="21"/>
      <c r="K35" s="83"/>
      <c r="L35" s="182"/>
      <c r="M35" s="182"/>
      <c r="N35" s="183"/>
      <c r="O35" s="21"/>
      <c r="P35" s="182"/>
      <c r="Q35" s="47"/>
      <c r="R35" s="183"/>
      <c r="S35" s="183"/>
      <c r="T35" s="150"/>
      <c r="U35" s="150"/>
      <c r="V35" s="23"/>
      <c r="W35" s="11"/>
      <c r="X35" s="56"/>
      <c r="Y35" s="150"/>
      <c r="Z35" s="23"/>
      <c r="AA35" s="92"/>
      <c r="AB35" s="88"/>
      <c r="AC35" s="304" t="s">
        <v>67</v>
      </c>
      <c r="AD35" s="305"/>
      <c r="AE35" s="214">
        <f>SUM(B35:AA35)</f>
        <v>0</v>
      </c>
    </row>
    <row r="36" spans="1:31" x14ac:dyDescent="0.25">
      <c r="A36" s="149" t="s">
        <v>63</v>
      </c>
      <c r="B36" s="147"/>
      <c r="C36" s="72"/>
      <c r="D36" s="37"/>
      <c r="E36" s="230"/>
      <c r="F36" s="29"/>
      <c r="G36" s="29"/>
      <c r="H36" s="47"/>
      <c r="I36" s="47">
        <v>4.2</v>
      </c>
      <c r="J36" s="21"/>
      <c r="K36" s="151"/>
      <c r="L36" s="154"/>
      <c r="M36" s="47">
        <v>10.6</v>
      </c>
      <c r="N36" s="153"/>
      <c r="O36" s="21">
        <v>2.75</v>
      </c>
      <c r="P36" s="154"/>
      <c r="Q36" s="47">
        <v>5.8</v>
      </c>
      <c r="R36" s="21"/>
      <c r="S36" s="21"/>
      <c r="T36" s="47"/>
      <c r="U36" s="47"/>
      <c r="V36" s="147"/>
      <c r="W36" s="147"/>
      <c r="X36" s="150"/>
      <c r="Y36" s="232"/>
      <c r="Z36" s="147"/>
      <c r="AA36" s="155"/>
      <c r="AB36" s="88"/>
      <c r="AC36" s="304" t="s">
        <v>66</v>
      </c>
      <c r="AD36" s="305"/>
      <c r="AE36" s="214">
        <f>SUM(B36:AA36)</f>
        <v>23.35</v>
      </c>
    </row>
    <row r="37" spans="1:31" x14ac:dyDescent="0.25">
      <c r="A37" s="149" t="s">
        <v>63</v>
      </c>
      <c r="B37" s="147"/>
      <c r="C37" s="72"/>
      <c r="D37" s="150"/>
      <c r="E37" s="37"/>
      <c r="F37" s="29"/>
      <c r="G37" s="33"/>
      <c r="H37" s="47"/>
      <c r="I37" s="231">
        <v>24.23</v>
      </c>
      <c r="J37" s="21"/>
      <c r="K37" s="151"/>
      <c r="L37" s="154"/>
      <c r="M37" s="154"/>
      <c r="N37" s="153"/>
      <c r="O37" s="21">
        <v>24.8</v>
      </c>
      <c r="P37" s="154"/>
      <c r="R37" s="21"/>
      <c r="S37" s="21"/>
      <c r="T37" s="47"/>
      <c r="U37" s="47"/>
      <c r="V37" s="147"/>
      <c r="W37" s="147"/>
      <c r="X37" s="150"/>
      <c r="Y37" s="150"/>
      <c r="Z37" s="147"/>
      <c r="AA37" s="155"/>
      <c r="AB37" s="88"/>
      <c r="AC37" s="304" t="s">
        <v>66</v>
      </c>
      <c r="AD37" s="305"/>
      <c r="AE37" s="214">
        <f>SUM(B37:AA37)</f>
        <v>49.03</v>
      </c>
    </row>
    <row r="38" spans="1:31" x14ac:dyDescent="0.25">
      <c r="A38" s="149" t="s">
        <v>92</v>
      </c>
      <c r="B38" s="147"/>
      <c r="C38" s="72"/>
      <c r="D38" s="150"/>
      <c r="E38" s="37"/>
      <c r="F38" s="29"/>
      <c r="G38" s="33"/>
      <c r="H38" s="47"/>
      <c r="I38" s="47"/>
      <c r="J38" s="21"/>
      <c r="K38" s="147"/>
      <c r="L38" s="47"/>
      <c r="M38" s="47"/>
      <c r="N38" s="21"/>
      <c r="O38" s="21"/>
      <c r="P38" s="47"/>
      <c r="Q38" s="47"/>
      <c r="R38" s="21"/>
      <c r="S38" s="21"/>
      <c r="T38" s="150"/>
      <c r="U38" s="150"/>
      <c r="V38" s="147"/>
      <c r="W38" s="147"/>
      <c r="X38" s="150"/>
      <c r="Y38" s="150"/>
      <c r="Z38" s="147"/>
      <c r="AA38" s="155"/>
      <c r="AB38" s="88"/>
      <c r="AC38" s="304" t="s">
        <v>121</v>
      </c>
      <c r="AD38" s="305"/>
      <c r="AE38" s="214">
        <f>SUM(C38:AA38)</f>
        <v>0</v>
      </c>
    </row>
    <row r="39" spans="1:31" x14ac:dyDescent="0.25">
      <c r="A39" s="10"/>
      <c r="B39" s="23"/>
      <c r="C39" s="29"/>
      <c r="D39" s="56"/>
      <c r="E39" s="54"/>
      <c r="F39" s="29"/>
      <c r="G39" s="21"/>
      <c r="H39" s="47"/>
      <c r="I39" s="47"/>
      <c r="J39" s="21"/>
      <c r="K39" s="23"/>
      <c r="L39" s="182"/>
      <c r="M39" s="182"/>
      <c r="N39" s="183"/>
      <c r="O39" s="21"/>
      <c r="P39" s="182"/>
      <c r="Q39" s="47"/>
      <c r="R39" s="183"/>
      <c r="S39" s="183"/>
      <c r="T39" s="150"/>
      <c r="U39" s="150"/>
      <c r="V39" s="23"/>
      <c r="W39" s="147"/>
      <c r="X39" s="56"/>
      <c r="Y39" s="150"/>
      <c r="Z39" s="23"/>
      <c r="AA39" s="23"/>
      <c r="AB39" s="88"/>
      <c r="AC39" s="304" t="s">
        <v>69</v>
      </c>
      <c r="AD39" s="305"/>
      <c r="AE39" s="213">
        <f>SUM(AE32:AE38)</f>
        <v>872.38</v>
      </c>
    </row>
    <row r="40" spans="1:31" x14ac:dyDescent="0.25">
      <c r="A40" s="10" t="s">
        <v>23</v>
      </c>
      <c r="B40" s="23"/>
      <c r="C40" s="29"/>
      <c r="D40" s="56"/>
      <c r="E40" s="54"/>
      <c r="F40" s="29"/>
      <c r="G40" s="21"/>
      <c r="H40" s="47"/>
      <c r="I40" s="47"/>
      <c r="J40" s="21"/>
      <c r="K40" s="23"/>
      <c r="L40" s="182"/>
      <c r="M40" s="182"/>
      <c r="N40" s="183"/>
      <c r="O40" s="21"/>
      <c r="P40" s="182"/>
      <c r="Q40" s="47"/>
      <c r="R40" s="183"/>
      <c r="S40" s="183"/>
      <c r="T40" s="150"/>
      <c r="U40" s="150"/>
      <c r="V40" s="23"/>
      <c r="W40" s="147"/>
      <c r="X40" s="56"/>
      <c r="Y40" s="150"/>
      <c r="Z40" s="23"/>
      <c r="AA40" s="23"/>
      <c r="AB40" s="88"/>
      <c r="AC40" s="304" t="s">
        <v>23</v>
      </c>
      <c r="AD40" s="305"/>
      <c r="AE40" s="214"/>
    </row>
    <row r="41" spans="1:31" x14ac:dyDescent="0.25">
      <c r="A41" s="87"/>
      <c r="B41" s="23"/>
      <c r="C41" s="29"/>
      <c r="D41" s="56"/>
      <c r="E41" s="54"/>
      <c r="F41" s="29"/>
      <c r="G41" s="21"/>
      <c r="H41" s="47"/>
      <c r="I41" s="47"/>
      <c r="J41" s="21"/>
      <c r="K41" s="23"/>
      <c r="L41" s="182"/>
      <c r="M41" s="182"/>
      <c r="N41" s="183"/>
      <c r="O41" s="21"/>
      <c r="P41" s="182"/>
      <c r="Q41" s="47"/>
      <c r="R41" s="183"/>
      <c r="S41" s="183"/>
      <c r="T41" s="150"/>
      <c r="U41" s="150"/>
      <c r="V41" s="23"/>
      <c r="W41" s="147"/>
      <c r="X41" s="56"/>
      <c r="Y41" s="150"/>
      <c r="Z41" s="23"/>
      <c r="AA41" s="23"/>
      <c r="AB41" s="88"/>
      <c r="AC41" s="306" t="s">
        <v>127</v>
      </c>
      <c r="AD41" s="307"/>
      <c r="AE41" s="214">
        <v>220</v>
      </c>
    </row>
    <row r="42" spans="1:31" x14ac:dyDescent="0.25">
      <c r="A42" s="87"/>
      <c r="B42" s="21"/>
      <c r="C42" s="23"/>
      <c r="D42" s="54"/>
      <c r="E42" s="54"/>
      <c r="F42" s="29"/>
      <c r="G42" s="21"/>
      <c r="H42" s="47"/>
      <c r="I42" s="47"/>
      <c r="J42" s="21"/>
      <c r="K42" s="23"/>
      <c r="L42" s="182"/>
      <c r="M42" s="182"/>
      <c r="N42" s="183"/>
      <c r="O42" s="21"/>
      <c r="P42" s="182"/>
      <c r="Q42" s="47"/>
      <c r="R42" s="183"/>
      <c r="S42" s="183"/>
      <c r="T42" s="150"/>
      <c r="U42" s="150"/>
      <c r="V42" s="23"/>
      <c r="W42" s="147"/>
      <c r="X42" s="56"/>
      <c r="Y42" s="150"/>
      <c r="Z42" s="23"/>
      <c r="AA42" s="23"/>
      <c r="AB42" s="88"/>
      <c r="AC42" s="306" t="s">
        <v>128</v>
      </c>
      <c r="AD42" s="305"/>
      <c r="AE42" s="214">
        <v>174.04</v>
      </c>
    </row>
    <row r="43" spans="1:31" x14ac:dyDescent="0.25">
      <c r="A43" s="87"/>
      <c r="B43" s="21"/>
      <c r="C43" s="23"/>
      <c r="D43" s="54"/>
      <c r="E43" s="54"/>
      <c r="F43" s="29"/>
      <c r="G43" s="21"/>
      <c r="H43" s="47"/>
      <c r="I43" s="47"/>
      <c r="J43" s="21"/>
      <c r="K43" s="23"/>
      <c r="L43" s="182"/>
      <c r="M43" s="182"/>
      <c r="N43" s="183"/>
      <c r="O43" s="21"/>
      <c r="P43" s="182"/>
      <c r="Q43" s="47"/>
      <c r="R43" s="183"/>
      <c r="S43" s="183"/>
      <c r="T43" s="150"/>
      <c r="U43" s="150"/>
      <c r="V43" s="23"/>
      <c r="W43" s="147"/>
      <c r="X43" s="56"/>
      <c r="Y43" s="150"/>
      <c r="Z43" s="23"/>
      <c r="AA43" s="23"/>
      <c r="AB43" s="88"/>
      <c r="AC43" s="306" t="s">
        <v>131</v>
      </c>
      <c r="AD43" s="307"/>
      <c r="AE43" s="214">
        <v>42.66</v>
      </c>
    </row>
    <row r="44" spans="1:31" x14ac:dyDescent="0.25">
      <c r="A44" s="87"/>
      <c r="B44" s="21"/>
      <c r="C44" s="23"/>
      <c r="D44" s="127"/>
      <c r="E44" s="127"/>
      <c r="F44" s="128"/>
      <c r="G44" s="21"/>
      <c r="H44" s="47"/>
      <c r="I44" s="47"/>
      <c r="J44" s="21"/>
      <c r="K44" s="83"/>
      <c r="L44" s="184"/>
      <c r="M44" s="184"/>
      <c r="N44" s="183"/>
      <c r="O44" s="21"/>
      <c r="P44" s="182"/>
      <c r="Q44" s="47"/>
      <c r="R44" s="183"/>
      <c r="S44" s="183"/>
      <c r="T44" s="150"/>
      <c r="U44" s="150"/>
      <c r="V44" s="23"/>
      <c r="W44" s="147"/>
      <c r="X44" s="56"/>
      <c r="Y44" s="150"/>
      <c r="Z44" s="23"/>
      <c r="AA44" s="23"/>
      <c r="AB44" s="88"/>
      <c r="AC44" s="226" t="s">
        <v>22</v>
      </c>
      <c r="AD44" s="226"/>
      <c r="AE44" s="214">
        <f>SUM(AE41-AE42)</f>
        <v>45.960000000000008</v>
      </c>
    </row>
    <row r="45" spans="1:31" x14ac:dyDescent="0.25">
      <c r="A45" s="123"/>
      <c r="B45" s="20"/>
      <c r="C45" s="84"/>
      <c r="D45" s="233"/>
      <c r="E45" s="234"/>
      <c r="F45" s="235"/>
      <c r="G45" s="78"/>
      <c r="H45" s="49"/>
      <c r="I45" s="49"/>
      <c r="J45" s="20"/>
      <c r="K45" s="236"/>
      <c r="L45" s="237"/>
      <c r="M45" s="237"/>
      <c r="N45" s="186"/>
      <c r="O45" s="20"/>
      <c r="P45" s="187"/>
      <c r="Q45" s="49"/>
      <c r="R45" s="186"/>
      <c r="S45" s="186"/>
      <c r="T45" s="221"/>
      <c r="U45" s="221"/>
      <c r="V45" s="84"/>
      <c r="W45" s="146"/>
      <c r="X45" s="66"/>
      <c r="Y45" s="221"/>
      <c r="Z45" s="84"/>
      <c r="AA45" s="73"/>
      <c r="AB45" s="88"/>
      <c r="AC45" s="310" t="s">
        <v>140</v>
      </c>
      <c r="AD45" s="310"/>
      <c r="AE45" s="238">
        <f>'2023'!$A$58</f>
        <v>0</v>
      </c>
    </row>
    <row r="46" spans="1:31" x14ac:dyDescent="0.25">
      <c r="A46" s="123" t="s">
        <v>76</v>
      </c>
      <c r="B46" s="20"/>
      <c r="C46" s="20"/>
      <c r="D46" s="55"/>
      <c r="E46" s="42"/>
      <c r="F46" s="30"/>
      <c r="G46" s="78"/>
      <c r="H46" s="49"/>
      <c r="I46" s="49"/>
      <c r="J46" s="20"/>
      <c r="K46" s="84"/>
      <c r="L46" s="185"/>
      <c r="M46" s="185"/>
      <c r="N46" s="186"/>
      <c r="O46" s="20"/>
      <c r="P46" s="187"/>
      <c r="Q46" s="49"/>
      <c r="R46" s="186"/>
      <c r="S46" s="186"/>
      <c r="T46" s="221"/>
      <c r="U46" s="221"/>
      <c r="V46" s="84"/>
      <c r="W46" s="146"/>
      <c r="X46" s="66"/>
      <c r="Y46" s="221"/>
      <c r="Z46" s="84"/>
      <c r="AA46" s="73"/>
      <c r="AB46" s="88"/>
      <c r="AC46" s="304" t="s">
        <v>26</v>
      </c>
      <c r="AD46" s="305"/>
      <c r="AE46" s="214">
        <f>SUM(B46:AA46)</f>
        <v>0</v>
      </c>
    </row>
    <row r="47" spans="1:31" x14ac:dyDescent="0.25">
      <c r="A47" s="16" t="s">
        <v>20</v>
      </c>
      <c r="B47" s="21"/>
      <c r="C47" s="33"/>
      <c r="D47" s="54"/>
      <c r="E47" s="37"/>
      <c r="F47" s="29"/>
      <c r="G47" s="33"/>
      <c r="H47" s="47"/>
      <c r="I47" s="47"/>
      <c r="J47" s="21"/>
      <c r="K47" s="23"/>
      <c r="L47" s="182"/>
      <c r="M47" s="182"/>
      <c r="N47" s="183"/>
      <c r="O47" s="21"/>
      <c r="P47" s="182"/>
      <c r="Q47" s="47"/>
      <c r="R47" s="183"/>
      <c r="S47" s="183"/>
      <c r="T47" s="150"/>
      <c r="U47" s="150"/>
      <c r="V47" s="23"/>
      <c r="W47" s="147"/>
      <c r="X47" s="56"/>
      <c r="Y47" s="150"/>
      <c r="Z47" s="23"/>
      <c r="AA47" s="92"/>
      <c r="AB47" s="88"/>
      <c r="AC47" s="304" t="s">
        <v>20</v>
      </c>
      <c r="AD47" s="305"/>
      <c r="AE47" s="214">
        <f>SUM(B47:AA47)</f>
        <v>0</v>
      </c>
    </row>
    <row r="48" spans="1:31" x14ac:dyDescent="0.25">
      <c r="A48" s="10"/>
      <c r="B48" s="17"/>
      <c r="C48" s="67"/>
      <c r="D48" s="36"/>
      <c r="E48" s="38"/>
      <c r="F48" s="24"/>
      <c r="G48" s="57"/>
      <c r="H48" s="46"/>
      <c r="I48" s="46"/>
      <c r="J48" s="17"/>
      <c r="K48" s="82"/>
      <c r="L48" s="85"/>
      <c r="M48" s="85"/>
      <c r="N48" s="181"/>
      <c r="O48" s="17"/>
      <c r="P48" s="85"/>
      <c r="Q48" s="46"/>
      <c r="R48" s="181"/>
      <c r="S48" s="181"/>
      <c r="T48" s="88"/>
      <c r="U48" s="88"/>
      <c r="V48" s="82"/>
      <c r="W48" s="158"/>
      <c r="X48" s="43"/>
      <c r="Y48" s="88"/>
      <c r="Z48" s="82"/>
      <c r="AA48" s="79"/>
      <c r="AB48" s="7"/>
      <c r="AC48" s="304" t="s">
        <v>70</v>
      </c>
      <c r="AD48" s="305"/>
      <c r="AE48" s="216">
        <f>SUM(AE46:AE47)</f>
        <v>0</v>
      </c>
    </row>
    <row r="49" spans="1:32" ht="15.75" thickBot="1" x14ac:dyDescent="0.3">
      <c r="A49" s="110" t="s">
        <v>114</v>
      </c>
      <c r="B49" s="124"/>
      <c r="C49" s="31"/>
      <c r="D49" s="275">
        <f>SUM(D13-E19-E32-E33-E34-E35-E36-E37-E38+D41+D42+D44+D46+D47+D48)</f>
        <v>1363.69</v>
      </c>
      <c r="E49" s="279"/>
      <c r="F49" s="275">
        <f>SUM(F13-G32-G33-G34-G35-G36-G37-G38+F41+F42+F44+F46+F47+F48)</f>
        <v>1493.31</v>
      </c>
      <c r="G49" s="279"/>
      <c r="H49" s="277">
        <f>SUM(H13-I32-I33-I34-I36-I37-I38+H41+H42+H44+H46+H47+H48)</f>
        <v>1159.96</v>
      </c>
      <c r="I49" s="283"/>
      <c r="J49" s="277">
        <f>SUM(J13-K32-K33-K34-K35-K36-K37-K38+J41+J42+J44+J46+J47+J48)</f>
        <v>1509.44</v>
      </c>
      <c r="K49" s="283"/>
      <c r="L49" s="277">
        <f>SUM(L13-M32-M33-M34-M35-M36-M37-M38+L41+L42+L44+L46+L47+L48)</f>
        <v>918.02999999999986</v>
      </c>
      <c r="M49" s="283"/>
      <c r="N49" s="277">
        <f>SUM(N13-O32-O33-O34-O35-O36-O37-O38+N41+N42+N44+N46+N47+N48)</f>
        <v>1316.8</v>
      </c>
      <c r="O49" s="283"/>
      <c r="P49" s="275">
        <f>SUM(P13--O32-O33-O34-O35-O36-O37-O38+P41+P42+P44+P46+P47+P48)</f>
        <v>1361.3700000000001</v>
      </c>
      <c r="Q49" s="276"/>
      <c r="R49" s="275">
        <f>SUM(R13-S32-S33-S34-S35-S36-S37-S38+R41+R42+R44+R46+R47+R48)</f>
        <v>1220.4000000000001</v>
      </c>
      <c r="S49" s="300"/>
      <c r="T49" s="277">
        <f>SUM(T13-U32-U33-U34-U35-U36-U37-U38+T41+T42+T44+T46+T47+T48)</f>
        <v>0</v>
      </c>
      <c r="U49" s="278"/>
      <c r="V49" s="275">
        <f>SUM(V13-W32-W33-W34-W35-W36-W37-W38+V41+V42+V44+V46+V47+V48)</f>
        <v>0</v>
      </c>
      <c r="W49" s="276"/>
      <c r="X49" s="297">
        <f>SUM(X13-Y32-Y33-Y34-Y35-Y36-Y37-Y38+X41+X42+X44+X46+X47+X48)</f>
        <v>0</v>
      </c>
      <c r="Y49" s="279"/>
      <c r="Z49" s="275">
        <f>SUM(Z13-AA32-AA33-AA34-AA35-AA36-AA37-AA38+Z41+Z42+Z44+Z46+Z47+Z48)</f>
        <v>0</v>
      </c>
      <c r="AA49" s="279"/>
      <c r="AB49" s="91"/>
      <c r="AC49" s="304" t="s">
        <v>156</v>
      </c>
      <c r="AD49" s="305"/>
      <c r="AE49" s="213">
        <f>$Z$49</f>
        <v>0</v>
      </c>
    </row>
    <row r="50" spans="1:32" x14ac:dyDescent="0.25">
      <c r="A50" s="111" t="s">
        <v>111</v>
      </c>
      <c r="B50" s="58">
        <v>500</v>
      </c>
      <c r="C50" s="58">
        <v>500</v>
      </c>
      <c r="D50" s="58">
        <v>500</v>
      </c>
      <c r="E50" s="58">
        <v>500</v>
      </c>
      <c r="F50" s="58">
        <v>500</v>
      </c>
      <c r="G50" s="58">
        <v>500</v>
      </c>
      <c r="H50" s="58">
        <v>500</v>
      </c>
      <c r="I50" s="58">
        <v>500</v>
      </c>
      <c r="J50" s="58">
        <v>500</v>
      </c>
      <c r="K50" s="58">
        <v>500</v>
      </c>
      <c r="L50" s="58">
        <v>500</v>
      </c>
      <c r="M50" s="58">
        <v>500</v>
      </c>
      <c r="N50" s="58">
        <v>500</v>
      </c>
      <c r="O50" s="58">
        <v>500</v>
      </c>
      <c r="P50" s="58">
        <v>500</v>
      </c>
      <c r="Q50" s="58">
        <v>500</v>
      </c>
      <c r="R50" s="58">
        <v>500</v>
      </c>
      <c r="S50" s="58">
        <v>500</v>
      </c>
      <c r="T50" s="58">
        <v>500</v>
      </c>
      <c r="U50" s="58">
        <v>500</v>
      </c>
      <c r="V50" s="58">
        <v>500</v>
      </c>
      <c r="W50" s="58">
        <v>500</v>
      </c>
      <c r="X50" s="58">
        <v>500</v>
      </c>
      <c r="Y50" s="58">
        <v>500</v>
      </c>
      <c r="Z50" s="58">
        <v>500</v>
      </c>
      <c r="AA50" s="58">
        <v>500</v>
      </c>
      <c r="AB50" s="2"/>
      <c r="AC50" s="304" t="s">
        <v>25</v>
      </c>
      <c r="AD50" s="305"/>
      <c r="AE50" s="217">
        <v>500</v>
      </c>
    </row>
    <row r="51" spans="1:32" ht="15.75" thickBot="1" x14ac:dyDescent="0.3">
      <c r="A51" s="119" t="s">
        <v>24</v>
      </c>
      <c r="B51" s="121"/>
      <c r="C51" s="121"/>
      <c r="D51" s="121"/>
      <c r="E51" s="180">
        <f>SUM(D49-E50)</f>
        <v>863.69</v>
      </c>
      <c r="F51" s="121"/>
      <c r="G51" s="180">
        <f>SUM(F49-G50)</f>
        <v>993.31</v>
      </c>
      <c r="H51" s="165">
        <f>SUM(G49-H50)</f>
        <v>-500</v>
      </c>
      <c r="I51" s="180">
        <f t="shared" ref="I51:M51" si="12">SUM(H49-I50)</f>
        <v>659.96</v>
      </c>
      <c r="J51" s="165">
        <f t="shared" si="12"/>
        <v>-500</v>
      </c>
      <c r="K51" s="180">
        <f t="shared" si="12"/>
        <v>1009.44</v>
      </c>
      <c r="L51" s="165">
        <f t="shared" si="12"/>
        <v>-500</v>
      </c>
      <c r="M51" s="180">
        <f t="shared" si="12"/>
        <v>418.02999999999986</v>
      </c>
      <c r="N51" s="180"/>
      <c r="O51" s="180">
        <f t="shared" ref="O51" si="13">SUM(N49-O50)</f>
        <v>816.8</v>
      </c>
      <c r="P51" s="180"/>
      <c r="Q51" s="180">
        <f>SUM(P49-Q50)</f>
        <v>861.37000000000012</v>
      </c>
      <c r="R51" s="180"/>
      <c r="S51" s="180">
        <f t="shared" ref="S51" si="14">SUM(R49-S50)</f>
        <v>720.40000000000009</v>
      </c>
      <c r="T51" s="180"/>
      <c r="U51" s="180">
        <f>SUM(T49-U50)</f>
        <v>-500</v>
      </c>
      <c r="V51" s="180"/>
      <c r="W51" s="180">
        <f t="shared" ref="W51" si="15">SUM(V49-W50)</f>
        <v>-500</v>
      </c>
      <c r="X51" s="180"/>
      <c r="Y51" s="180">
        <f t="shared" ref="Y51" si="16">SUM(X49-Y50)</f>
        <v>-500</v>
      </c>
      <c r="Z51" s="180"/>
      <c r="AA51" s="180">
        <f t="shared" ref="AA51" si="17">SUM(Z49-AA50)</f>
        <v>-500</v>
      </c>
      <c r="AB51" s="5"/>
      <c r="AC51" s="304" t="s">
        <v>24</v>
      </c>
      <c r="AD51" s="305"/>
      <c r="AE51" s="213">
        <f>SUM(AE49-AE50)</f>
        <v>-500</v>
      </c>
    </row>
    <row r="52" spans="1:32" x14ac:dyDescent="0.25">
      <c r="B52" s="1"/>
      <c r="D52" s="35"/>
      <c r="E52" s="35"/>
      <c r="F52" s="35"/>
      <c r="I52" s="1"/>
      <c r="J52" s="1"/>
      <c r="AB52" s="7"/>
      <c r="AE52" s="210"/>
    </row>
    <row r="53" spans="1:32" x14ac:dyDescent="0.25">
      <c r="A53" s="134"/>
      <c r="B53" s="91"/>
      <c r="C53" s="243"/>
      <c r="D53" s="243"/>
      <c r="E53" s="243"/>
      <c r="F53" s="243"/>
      <c r="G53" s="245"/>
      <c r="H53" s="243"/>
      <c r="I53" s="243"/>
      <c r="J53" s="243"/>
      <c r="K53" s="243"/>
      <c r="L53" s="91"/>
      <c r="M53" s="91"/>
      <c r="N53" s="91"/>
      <c r="O53" s="2"/>
      <c r="P53" s="2"/>
      <c r="Q53" s="2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2"/>
      <c r="AD53" s="322" t="s">
        <v>157</v>
      </c>
      <c r="AE53" s="323"/>
    </row>
    <row r="54" spans="1:32" ht="17.25" customHeight="1" x14ac:dyDescent="0.25">
      <c r="B54" s="91"/>
      <c r="C54" s="243"/>
      <c r="D54" s="243"/>
      <c r="E54" s="243"/>
      <c r="F54" s="243"/>
      <c r="G54" s="245"/>
      <c r="H54" s="243"/>
      <c r="I54" s="243"/>
      <c r="J54" s="243"/>
      <c r="K54" s="243"/>
      <c r="L54" s="243"/>
      <c r="M54" s="243"/>
      <c r="N54" s="243"/>
      <c r="P54" s="193">
        <f>SUM(R49-N49)</f>
        <v>-96.399999999999864</v>
      </c>
      <c r="Q54" s="193" t="e">
        <f>SUM(P54+#REF!)</f>
        <v>#REF!</v>
      </c>
      <c r="S54" s="7"/>
      <c r="V54" s="7"/>
      <c r="X54" s="7"/>
      <c r="AD54" s="253" t="s">
        <v>146</v>
      </c>
      <c r="AE54" s="254">
        <f>'2023'!$B$8</f>
        <v>1539.48</v>
      </c>
      <c r="AF54" s="243"/>
    </row>
    <row r="55" spans="1:32" x14ac:dyDescent="0.25">
      <c r="B55" s="243"/>
      <c r="C55" s="243"/>
      <c r="D55" s="243"/>
      <c r="E55" s="243"/>
      <c r="F55" s="243"/>
      <c r="G55" s="243"/>
      <c r="H55" s="243"/>
      <c r="I55" s="243"/>
      <c r="J55" s="243"/>
      <c r="K55" s="243"/>
      <c r="L55" s="243"/>
      <c r="M55" s="7"/>
      <c r="O55"/>
      <c r="P55" s="7"/>
      <c r="T55"/>
      <c r="Y55"/>
      <c r="Z55" s="255"/>
      <c r="AA55" s="256"/>
      <c r="AB55" s="243"/>
      <c r="AE55"/>
    </row>
    <row r="56" spans="1:32" x14ac:dyDescent="0.25">
      <c r="B56" s="243"/>
      <c r="C56" s="243"/>
      <c r="D56" s="243"/>
      <c r="E56" s="243"/>
      <c r="F56" s="243"/>
      <c r="G56" s="243"/>
      <c r="H56" s="243"/>
      <c r="I56" s="243"/>
      <c r="J56" s="243"/>
      <c r="K56" s="243"/>
      <c r="L56" s="243"/>
      <c r="M56" s="7"/>
      <c r="P56" s="7"/>
      <c r="T56"/>
      <c r="Y56"/>
      <c r="Z56" s="255" t="s">
        <v>69</v>
      </c>
      <c r="AA56" s="257">
        <f>$AE$39</f>
        <v>872.38</v>
      </c>
      <c r="AB56" s="243"/>
      <c r="AE56"/>
    </row>
    <row r="57" spans="1:32" ht="15" customHeight="1" x14ac:dyDescent="0.25">
      <c r="A57" s="243"/>
      <c r="B57" s="243"/>
      <c r="C57" s="243"/>
      <c r="D57" s="7"/>
      <c r="F57" s="7"/>
      <c r="I57" s="7"/>
      <c r="J57" s="7"/>
      <c r="O57"/>
      <c r="P57" s="255" t="s">
        <v>147</v>
      </c>
      <c r="Q57" s="257">
        <f>$Z$49</f>
        <v>0</v>
      </c>
      <c r="R57" s="243"/>
      <c r="T57"/>
      <c r="U57"/>
      <c r="Y57"/>
      <c r="AE57"/>
    </row>
    <row r="58" spans="1:32" ht="15.75" customHeight="1" x14ac:dyDescent="0.25">
      <c r="A58" s="243"/>
      <c r="B58" s="243"/>
      <c r="C58" s="243"/>
      <c r="D58" s="7"/>
      <c r="F58" s="7"/>
      <c r="I58" s="7"/>
      <c r="J58" s="7"/>
      <c r="O58"/>
      <c r="P58" s="255" t="s">
        <v>149</v>
      </c>
      <c r="Q58" s="258">
        <f>SUM(AA56:AA57)</f>
        <v>872.38</v>
      </c>
      <c r="R58" s="243"/>
      <c r="T58"/>
      <c r="U58"/>
      <c r="Y58"/>
      <c r="AE58"/>
    </row>
    <row r="59" spans="1:32" ht="15" customHeight="1" x14ac:dyDescent="0.25">
      <c r="A59" s="243"/>
      <c r="B59" s="243"/>
      <c r="C59" s="243"/>
      <c r="D59" s="7"/>
      <c r="F59" s="7"/>
      <c r="I59" s="7"/>
      <c r="J59" s="7"/>
      <c r="N59" s="7"/>
      <c r="O59"/>
      <c r="Q59"/>
      <c r="S59" s="255" t="s">
        <v>148</v>
      </c>
      <c r="T59" s="258">
        <f>SUM(Q58-AE54)</f>
        <v>-667.1</v>
      </c>
      <c r="U59" s="243"/>
      <c r="Y59"/>
      <c r="AE59"/>
    </row>
    <row r="60" spans="1:32" ht="45" x14ac:dyDescent="0.25">
      <c r="B60" s="243"/>
      <c r="C60" s="243"/>
      <c r="D60" s="243"/>
      <c r="E60" s="7"/>
      <c r="G60" s="7"/>
      <c r="J60" s="7"/>
      <c r="K60" s="7"/>
      <c r="Q60"/>
      <c r="T60" s="259" t="s">
        <v>158</v>
      </c>
      <c r="U60" s="260">
        <f>SUM(T59-AA55)</f>
        <v>-667.1</v>
      </c>
      <c r="V60" s="243"/>
      <c r="Y60"/>
      <c r="AE60"/>
    </row>
    <row r="61" spans="1:32" ht="45" x14ac:dyDescent="0.25">
      <c r="B61" s="243"/>
      <c r="C61" s="243"/>
      <c r="D61" s="243"/>
      <c r="E61" s="7"/>
      <c r="G61" s="7"/>
      <c r="J61" s="7"/>
      <c r="K61" s="7"/>
      <c r="Q61"/>
      <c r="T61" s="261" t="s">
        <v>161</v>
      </c>
      <c r="U61" s="262">
        <f>SUM(U60-AE54)</f>
        <v>-2206.58</v>
      </c>
      <c r="V61" s="243"/>
      <c r="Y61"/>
      <c r="AE61"/>
    </row>
    <row r="62" spans="1:32" ht="15.75" customHeight="1" x14ac:dyDescent="0.25">
      <c r="B62" s="243"/>
      <c r="C62" s="243"/>
      <c r="D62" s="243"/>
      <c r="E62" s="7"/>
      <c r="G62" s="7"/>
      <c r="J62" s="7"/>
      <c r="K62" s="7"/>
      <c r="Q62"/>
      <c r="T62" s="243"/>
      <c r="U62" s="252"/>
      <c r="V62" s="243"/>
      <c r="Y62"/>
      <c r="AE62"/>
    </row>
    <row r="63" spans="1:32" ht="15" customHeight="1" x14ac:dyDescent="0.25">
      <c r="B63" s="243"/>
      <c r="C63" s="243"/>
      <c r="D63" s="243"/>
      <c r="E63" s="7"/>
      <c r="G63" s="7"/>
      <c r="J63" s="7"/>
      <c r="K63" s="7"/>
      <c r="Q63"/>
      <c r="T63" s="243"/>
      <c r="U63" s="252"/>
      <c r="V63" s="243"/>
      <c r="Y63"/>
      <c r="AE63"/>
    </row>
    <row r="64" spans="1:32" ht="15.75" customHeight="1" x14ac:dyDescent="0.25">
      <c r="B64" s="243"/>
      <c r="C64" s="243"/>
      <c r="D64" s="243"/>
      <c r="E64" s="7"/>
      <c r="G64" s="7"/>
      <c r="J64" s="7"/>
      <c r="K64" s="7"/>
      <c r="Q64"/>
      <c r="T64" s="243"/>
      <c r="U64" s="252"/>
      <c r="V64" s="243"/>
      <c r="Y64"/>
      <c r="AE64"/>
    </row>
    <row r="65" spans="2:31" ht="15" customHeight="1" x14ac:dyDescent="0.25">
      <c r="B65" s="243"/>
      <c r="C65" s="243"/>
      <c r="D65" s="243"/>
      <c r="E65" s="7"/>
      <c r="G65" s="7"/>
      <c r="J65" s="7"/>
      <c r="K65" s="7"/>
      <c r="Q65"/>
      <c r="T65" s="243"/>
      <c r="U65" s="252"/>
      <c r="V65" s="243"/>
      <c r="Y65"/>
      <c r="AE65"/>
    </row>
    <row r="66" spans="2:31" ht="15.75" customHeight="1" x14ac:dyDescent="0.25">
      <c r="B66" s="243"/>
      <c r="C66" s="243"/>
      <c r="D66" s="243"/>
      <c r="E66" s="7"/>
      <c r="G66" s="7"/>
      <c r="J66" s="7"/>
      <c r="K66" s="7"/>
      <c r="Q66"/>
      <c r="T66"/>
      <c r="U66" s="218"/>
      <c r="Y66"/>
      <c r="AE66"/>
    </row>
    <row r="67" spans="2:31" ht="15" customHeight="1" x14ac:dyDescent="0.25">
      <c r="B67" s="243"/>
      <c r="C67" s="243"/>
      <c r="D67" s="243"/>
      <c r="E67" s="7"/>
      <c r="G67" s="7"/>
      <c r="J67" s="7"/>
      <c r="K67" s="7"/>
      <c r="Q67"/>
      <c r="T67"/>
      <c r="U67" s="218"/>
      <c r="Y67"/>
      <c r="AE67"/>
    </row>
    <row r="68" spans="2:31" x14ac:dyDescent="0.25">
      <c r="E68" s="7"/>
      <c r="G68" s="7"/>
      <c r="J68" s="7"/>
      <c r="K68" s="7"/>
      <c r="Q68"/>
      <c r="T68"/>
      <c r="U68" s="218"/>
      <c r="Y68"/>
      <c r="AE68"/>
    </row>
    <row r="69" spans="2:31" x14ac:dyDescent="0.25">
      <c r="E69" s="7"/>
      <c r="G69" s="7"/>
      <c r="J69" s="7"/>
      <c r="K69" s="7"/>
      <c r="Q69"/>
      <c r="T69"/>
      <c r="U69" s="218"/>
      <c r="Y69"/>
      <c r="AE69"/>
    </row>
    <row r="70" spans="2:31" x14ac:dyDescent="0.25">
      <c r="E70" s="7"/>
      <c r="G70" s="7"/>
      <c r="J70" s="7"/>
      <c r="K70" s="7"/>
      <c r="Q70"/>
      <c r="T70"/>
      <c r="U70" s="218"/>
      <c r="Y70"/>
      <c r="AE70"/>
    </row>
    <row r="71" spans="2:31" x14ac:dyDescent="0.25">
      <c r="E71" s="7"/>
      <c r="G71" s="7"/>
      <c r="J71" s="7"/>
      <c r="K71" s="7"/>
      <c r="Q71"/>
      <c r="T71"/>
      <c r="U71" s="218"/>
      <c r="Y71"/>
      <c r="AE71"/>
    </row>
    <row r="72" spans="2:31" x14ac:dyDescent="0.25">
      <c r="E72" s="7"/>
      <c r="G72" s="7"/>
      <c r="J72" s="7"/>
      <c r="K72" s="7"/>
      <c r="Q72"/>
      <c r="T72"/>
      <c r="U72" s="218"/>
      <c r="Y72"/>
      <c r="AE72"/>
    </row>
    <row r="73" spans="2:31" x14ac:dyDescent="0.25">
      <c r="E73" s="7"/>
      <c r="G73" s="7"/>
      <c r="J73" s="7"/>
      <c r="K73" s="7"/>
      <c r="Q73"/>
      <c r="T73"/>
      <c r="U73" s="218"/>
      <c r="Y73"/>
      <c r="AE73"/>
    </row>
    <row r="74" spans="2:31" x14ac:dyDescent="0.25">
      <c r="E74" s="7"/>
      <c r="G74" s="7"/>
      <c r="J74" s="7"/>
      <c r="K74" s="7"/>
      <c r="Q74"/>
      <c r="T74"/>
      <c r="U74" s="218"/>
      <c r="Y74"/>
      <c r="AE74"/>
    </row>
    <row r="75" spans="2:31" x14ac:dyDescent="0.25">
      <c r="E75" s="7"/>
      <c r="G75" s="7"/>
      <c r="J75" s="7"/>
      <c r="K75" s="7"/>
      <c r="Q75"/>
      <c r="T75"/>
      <c r="U75" s="218"/>
      <c r="Y75"/>
      <c r="AE75"/>
    </row>
    <row r="76" spans="2:31" x14ac:dyDescent="0.25">
      <c r="E76" s="7"/>
      <c r="G76" s="7"/>
      <c r="J76" s="7"/>
      <c r="K76" s="7"/>
      <c r="Q76"/>
      <c r="T76"/>
      <c r="U76" s="218"/>
      <c r="Y76"/>
      <c r="AE76"/>
    </row>
    <row r="77" spans="2:31" x14ac:dyDescent="0.25">
      <c r="E77" s="7"/>
      <c r="G77" s="7"/>
      <c r="J77" s="7"/>
      <c r="K77" s="7"/>
      <c r="Q77"/>
      <c r="T77"/>
      <c r="U77" s="218"/>
      <c r="Y77"/>
      <c r="AE77"/>
    </row>
    <row r="78" spans="2:31" x14ac:dyDescent="0.25">
      <c r="E78" s="7"/>
      <c r="G78" s="7"/>
      <c r="J78" s="7"/>
      <c r="K78" s="7"/>
      <c r="Q78"/>
      <c r="T78"/>
      <c r="U78" s="218"/>
      <c r="Y78"/>
      <c r="AE78"/>
    </row>
    <row r="79" spans="2:31" x14ac:dyDescent="0.25">
      <c r="E79" s="7"/>
      <c r="G79" s="7"/>
      <c r="J79" s="7"/>
      <c r="K79" s="7"/>
      <c r="Q79"/>
      <c r="T79"/>
      <c r="U79" s="218"/>
      <c r="Y79"/>
      <c r="AE79"/>
    </row>
    <row r="80" spans="2:31" x14ac:dyDescent="0.25">
      <c r="E80" s="7"/>
      <c r="G80" s="7"/>
      <c r="J80" s="7"/>
      <c r="K80" s="7"/>
      <c r="Q80"/>
      <c r="T80"/>
      <c r="U80" s="218"/>
      <c r="Y80"/>
      <c r="AE80"/>
    </row>
    <row r="81" spans="5:31" x14ac:dyDescent="0.25">
      <c r="E81" s="7"/>
      <c r="G81" s="7"/>
      <c r="J81" s="7"/>
      <c r="K81" s="7"/>
      <c r="Q81"/>
      <c r="T81"/>
      <c r="U81" s="218"/>
      <c r="Y81"/>
      <c r="AE81"/>
    </row>
    <row r="82" spans="5:31" x14ac:dyDescent="0.25">
      <c r="E82" s="7"/>
      <c r="G82" s="7"/>
      <c r="J82" s="7"/>
      <c r="K82" s="7"/>
      <c r="Q82"/>
      <c r="T82"/>
      <c r="U82" s="218"/>
      <c r="Y82"/>
      <c r="AE82"/>
    </row>
    <row r="83" spans="5:31" x14ac:dyDescent="0.25">
      <c r="E83" s="7"/>
      <c r="G83" s="7"/>
      <c r="J83" s="7"/>
      <c r="K83" s="7"/>
      <c r="Q83"/>
      <c r="T83"/>
      <c r="U83" s="218"/>
      <c r="Y83"/>
      <c r="AE83"/>
    </row>
    <row r="84" spans="5:31" x14ac:dyDescent="0.25">
      <c r="E84" s="7"/>
      <c r="G84" s="7"/>
      <c r="J84" s="7"/>
      <c r="K84" s="7"/>
      <c r="Q84"/>
      <c r="T84"/>
      <c r="U84" s="218"/>
      <c r="Y84"/>
      <c r="AE84"/>
    </row>
    <row r="85" spans="5:31" x14ac:dyDescent="0.25">
      <c r="G85" s="7"/>
      <c r="I85" s="7"/>
      <c r="L85" s="7"/>
      <c r="M85" s="7"/>
      <c r="O85"/>
      <c r="T85"/>
      <c r="U85"/>
      <c r="W85" s="218"/>
      <c r="Y85"/>
      <c r="AE85"/>
    </row>
  </sheetData>
  <mergeCells count="97">
    <mergeCell ref="AC50:AD50"/>
    <mergeCell ref="AC51:AD51"/>
    <mergeCell ref="AD53:AE53"/>
    <mergeCell ref="N49:O49"/>
    <mergeCell ref="P49:Q49"/>
    <mergeCell ref="R49:S49"/>
    <mergeCell ref="T49:U49"/>
    <mergeCell ref="V49:W49"/>
    <mergeCell ref="X49:Y49"/>
    <mergeCell ref="Z49:AA49"/>
    <mergeCell ref="AC49:AD49"/>
    <mergeCell ref="AC43:AD43"/>
    <mergeCell ref="AC45:AD45"/>
    <mergeCell ref="AC46:AD46"/>
    <mergeCell ref="AC47:AD47"/>
    <mergeCell ref="AC48:AD48"/>
    <mergeCell ref="D49:E49"/>
    <mergeCell ref="F49:G49"/>
    <mergeCell ref="H49:I49"/>
    <mergeCell ref="J49:K49"/>
    <mergeCell ref="L49:M49"/>
    <mergeCell ref="AC42:AD42"/>
    <mergeCell ref="AC31:AD31"/>
    <mergeCell ref="AC32:AD32"/>
    <mergeCell ref="AC33:AD33"/>
    <mergeCell ref="AC34:AD34"/>
    <mergeCell ref="AC35:AD35"/>
    <mergeCell ref="AC36:AD36"/>
    <mergeCell ref="AC37:AD37"/>
    <mergeCell ref="AC38:AD38"/>
    <mergeCell ref="AC39:AD39"/>
    <mergeCell ref="AC40:AD40"/>
    <mergeCell ref="AC41:AD41"/>
    <mergeCell ref="AC30:AD30"/>
    <mergeCell ref="AC14:AD14"/>
    <mergeCell ref="AC15:AD15"/>
    <mergeCell ref="AC16:AD16"/>
    <mergeCell ref="AC17:AD17"/>
    <mergeCell ref="AC18:AD18"/>
    <mergeCell ref="AC19:AD19"/>
    <mergeCell ref="AC20:AD20"/>
    <mergeCell ref="AC21:AD21"/>
    <mergeCell ref="AC27:AD27"/>
    <mergeCell ref="AC28:AD28"/>
    <mergeCell ref="AC29:AD29"/>
    <mergeCell ref="L10:M10"/>
    <mergeCell ref="N10:O10"/>
    <mergeCell ref="P10:Q10"/>
    <mergeCell ref="R10:S10"/>
    <mergeCell ref="T10:U10"/>
    <mergeCell ref="B10:C10"/>
    <mergeCell ref="D10:E10"/>
    <mergeCell ref="F10:G10"/>
    <mergeCell ref="H10:I10"/>
    <mergeCell ref="J10:K10"/>
    <mergeCell ref="X7:Y7"/>
    <mergeCell ref="Z10:AA10"/>
    <mergeCell ref="V8:W8"/>
    <mergeCell ref="X8:Y8"/>
    <mergeCell ref="Z8:AA8"/>
    <mergeCell ref="V10:W10"/>
    <mergeCell ref="X10:Y10"/>
    <mergeCell ref="L7:M7"/>
    <mergeCell ref="Z7:AA7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N7:O7"/>
    <mergeCell ref="P7:Q7"/>
    <mergeCell ref="R7:S7"/>
    <mergeCell ref="T7:U7"/>
    <mergeCell ref="V7:W7"/>
    <mergeCell ref="B7:C7"/>
    <mergeCell ref="D7:E7"/>
    <mergeCell ref="F7:G7"/>
    <mergeCell ref="H7:I7"/>
    <mergeCell ref="J7:K7"/>
    <mergeCell ref="AC3:AD3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</mergeCells>
  <pageMargins left="0.7" right="0.7" top="0.75" bottom="0.75" header="0.3" footer="0.3"/>
  <pageSetup paperSize="9" orientation="portrait" horizontalDpi="4294967293" verticalDpi="4294967293" r:id="rId1"/>
  <ignoredErrors>
    <ignoredError sqref="H49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0D6CC-4BC6-4AEA-9364-B91F84EEA193}">
  <dimension ref="A1:J53"/>
  <sheetViews>
    <sheetView windowProtection="1" topLeftCell="A16" workbookViewId="0">
      <selection activeCell="I53" sqref="I53"/>
    </sheetView>
  </sheetViews>
  <sheetFormatPr defaultRowHeight="15" x14ac:dyDescent="0.25"/>
  <cols>
    <col min="2" max="2" width="17.7109375" customWidth="1"/>
    <col min="4" max="4" width="27.5703125" customWidth="1"/>
    <col min="5" max="5" width="27.28515625" customWidth="1"/>
    <col min="6" max="6" width="34.42578125" customWidth="1"/>
  </cols>
  <sheetData>
    <row r="1" spans="1:10" x14ac:dyDescent="0.25">
      <c r="A1" t="s">
        <v>163</v>
      </c>
    </row>
    <row r="2" spans="1:10" x14ac:dyDescent="0.25">
      <c r="B2" t="s">
        <v>164</v>
      </c>
      <c r="D2" t="s">
        <v>165</v>
      </c>
      <c r="E2" t="s">
        <v>166</v>
      </c>
      <c r="F2" t="s">
        <v>167</v>
      </c>
      <c r="G2" t="s">
        <v>168</v>
      </c>
      <c r="H2" t="s">
        <v>169</v>
      </c>
      <c r="I2" t="s">
        <v>170</v>
      </c>
      <c r="J2" t="s">
        <v>171</v>
      </c>
    </row>
    <row r="4" spans="1:10" x14ac:dyDescent="0.25">
      <c r="B4" s="176">
        <v>45160</v>
      </c>
      <c r="D4" t="s">
        <v>172</v>
      </c>
      <c r="E4" t="s">
        <v>173</v>
      </c>
      <c r="F4" t="s">
        <v>174</v>
      </c>
      <c r="G4" t="s">
        <v>175</v>
      </c>
      <c r="H4" s="178">
        <v>-0.74</v>
      </c>
      <c r="I4" s="178">
        <v>14.26</v>
      </c>
      <c r="J4" t="s">
        <v>176</v>
      </c>
    </row>
    <row r="6" spans="1:10" x14ac:dyDescent="0.25">
      <c r="B6" s="176">
        <v>45153</v>
      </c>
      <c r="D6" t="s">
        <v>177</v>
      </c>
      <c r="E6" t="s">
        <v>178</v>
      </c>
      <c r="F6" t="s">
        <v>174</v>
      </c>
      <c r="G6" t="s">
        <v>179</v>
      </c>
      <c r="H6" s="178">
        <v>-0.54</v>
      </c>
      <c r="I6" s="178">
        <v>4.46</v>
      </c>
      <c r="J6" t="s">
        <v>176</v>
      </c>
    </row>
    <row r="8" spans="1:10" x14ac:dyDescent="0.25">
      <c r="B8" s="176">
        <v>45151</v>
      </c>
      <c r="D8" t="s">
        <v>172</v>
      </c>
      <c r="E8" t="s">
        <v>180</v>
      </c>
      <c r="F8" t="s">
        <v>174</v>
      </c>
      <c r="G8" t="s">
        <v>181</v>
      </c>
      <c r="H8" s="178">
        <v>-0.38</v>
      </c>
      <c r="I8" s="178">
        <v>1.62</v>
      </c>
      <c r="J8" t="s">
        <v>176</v>
      </c>
    </row>
    <row r="10" spans="1:10" x14ac:dyDescent="0.25">
      <c r="B10" s="176">
        <v>45147</v>
      </c>
      <c r="D10" t="s">
        <v>172</v>
      </c>
      <c r="E10" t="s">
        <v>180</v>
      </c>
      <c r="F10" t="s">
        <v>174</v>
      </c>
      <c r="G10" t="s">
        <v>182</v>
      </c>
      <c r="H10" s="178">
        <v>-0.34</v>
      </c>
      <c r="I10" s="178">
        <v>0.66</v>
      </c>
      <c r="J10" t="s">
        <v>176</v>
      </c>
    </row>
    <row r="12" spans="1:10" x14ac:dyDescent="0.25">
      <c r="B12" s="176">
        <v>45147</v>
      </c>
      <c r="D12" t="s">
        <v>172</v>
      </c>
      <c r="E12" t="s">
        <v>183</v>
      </c>
      <c r="F12" t="s">
        <v>174</v>
      </c>
      <c r="G12" t="s">
        <v>175</v>
      </c>
      <c r="H12" s="178">
        <v>-0.74</v>
      </c>
      <c r="I12" s="178">
        <v>14.26</v>
      </c>
      <c r="J12" t="s">
        <v>176</v>
      </c>
    </row>
    <row r="14" spans="1:10" x14ac:dyDescent="0.25">
      <c r="B14" s="176">
        <v>45136</v>
      </c>
      <c r="D14" t="s">
        <v>172</v>
      </c>
      <c r="E14" t="s">
        <v>184</v>
      </c>
      <c r="F14" t="s">
        <v>174</v>
      </c>
      <c r="G14" t="s">
        <v>179</v>
      </c>
      <c r="H14" s="178">
        <v>-0.45</v>
      </c>
      <c r="I14" s="178">
        <v>4.55</v>
      </c>
      <c r="J14" t="s">
        <v>176</v>
      </c>
    </row>
    <row r="16" spans="1:10" x14ac:dyDescent="0.25">
      <c r="B16" s="176">
        <v>45136</v>
      </c>
      <c r="D16" t="s">
        <v>172</v>
      </c>
      <c r="E16" t="s">
        <v>185</v>
      </c>
      <c r="F16" t="s">
        <v>174</v>
      </c>
      <c r="G16" t="s">
        <v>186</v>
      </c>
      <c r="H16" s="178">
        <v>-0.59</v>
      </c>
      <c r="I16" s="178">
        <v>9.41</v>
      </c>
      <c r="J16" t="s">
        <v>176</v>
      </c>
    </row>
    <row r="18" spans="2:10" x14ac:dyDescent="0.25">
      <c r="B18" s="176">
        <v>45130</v>
      </c>
      <c r="D18" t="s">
        <v>187</v>
      </c>
      <c r="E18" t="s">
        <v>188</v>
      </c>
      <c r="F18" t="s">
        <v>174</v>
      </c>
      <c r="G18" t="s">
        <v>189</v>
      </c>
      <c r="H18" s="178">
        <v>0</v>
      </c>
      <c r="I18" s="178">
        <v>-1.6</v>
      </c>
      <c r="J18" t="s">
        <v>190</v>
      </c>
    </row>
    <row r="20" spans="2:10" x14ac:dyDescent="0.25">
      <c r="B20" s="176">
        <v>45130</v>
      </c>
      <c r="D20" t="s">
        <v>191</v>
      </c>
      <c r="E20" t="s">
        <v>188</v>
      </c>
      <c r="F20" t="s">
        <v>174</v>
      </c>
      <c r="G20" t="s">
        <v>192</v>
      </c>
      <c r="H20" s="178">
        <v>0</v>
      </c>
      <c r="I20" s="178">
        <v>1.6</v>
      </c>
      <c r="J20" t="s">
        <v>190</v>
      </c>
    </row>
    <row r="22" spans="2:10" x14ac:dyDescent="0.25">
      <c r="B22" s="176">
        <v>45129</v>
      </c>
      <c r="D22" t="s">
        <v>172</v>
      </c>
      <c r="E22" t="s">
        <v>173</v>
      </c>
      <c r="F22" t="s">
        <v>174</v>
      </c>
      <c r="G22" t="s">
        <v>175</v>
      </c>
      <c r="H22" s="178">
        <v>-0.74</v>
      </c>
      <c r="I22" s="178">
        <v>14.26</v>
      </c>
      <c r="J22" t="s">
        <v>176</v>
      </c>
    </row>
    <row r="24" spans="2:10" x14ac:dyDescent="0.25">
      <c r="B24" s="176">
        <v>45121</v>
      </c>
      <c r="C24" t="s">
        <v>193</v>
      </c>
      <c r="D24" t="s">
        <v>177</v>
      </c>
      <c r="E24" t="s">
        <v>194</v>
      </c>
      <c r="F24" t="s">
        <v>174</v>
      </c>
      <c r="G24" t="s">
        <v>179</v>
      </c>
      <c r="H24" s="178">
        <v>-0.25</v>
      </c>
      <c r="I24" s="178">
        <v>4.75</v>
      </c>
      <c r="J24" t="s">
        <v>176</v>
      </c>
    </row>
    <row r="26" spans="2:10" x14ac:dyDescent="0.25">
      <c r="B26" s="176">
        <v>45121</v>
      </c>
      <c r="D26" t="s">
        <v>187</v>
      </c>
      <c r="E26" t="s">
        <v>188</v>
      </c>
      <c r="F26" t="s">
        <v>174</v>
      </c>
      <c r="G26" t="s">
        <v>195</v>
      </c>
      <c r="H26" s="178">
        <v>0</v>
      </c>
      <c r="I26" s="178">
        <v>-4.2</v>
      </c>
      <c r="J26" t="s">
        <v>190</v>
      </c>
    </row>
    <row r="28" spans="2:10" x14ac:dyDescent="0.25">
      <c r="B28" s="176">
        <v>45121</v>
      </c>
      <c r="D28" t="s">
        <v>191</v>
      </c>
      <c r="E28" t="s">
        <v>188</v>
      </c>
      <c r="F28" t="s">
        <v>174</v>
      </c>
      <c r="G28" t="s">
        <v>196</v>
      </c>
      <c r="H28" s="178">
        <v>0</v>
      </c>
      <c r="I28" s="178">
        <v>4.2</v>
      </c>
      <c r="J28" t="s">
        <v>190</v>
      </c>
    </row>
    <row r="30" spans="2:10" x14ac:dyDescent="0.25">
      <c r="B30" s="176">
        <v>45116</v>
      </c>
      <c r="D30" t="s">
        <v>172</v>
      </c>
      <c r="E30" t="s">
        <v>183</v>
      </c>
      <c r="F30" t="s">
        <v>174</v>
      </c>
      <c r="G30" t="s">
        <v>175</v>
      </c>
      <c r="H30" s="178">
        <v>-0.74</v>
      </c>
      <c r="I30" s="178">
        <v>14.26</v>
      </c>
      <c r="J30" t="s">
        <v>176</v>
      </c>
    </row>
    <row r="32" spans="2:10" x14ac:dyDescent="0.25">
      <c r="B32" s="176">
        <v>45116</v>
      </c>
      <c r="D32" t="s">
        <v>172</v>
      </c>
      <c r="E32" t="s">
        <v>180</v>
      </c>
      <c r="F32" t="s">
        <v>174</v>
      </c>
      <c r="G32" t="s">
        <v>182</v>
      </c>
      <c r="H32" s="178">
        <v>-0.34</v>
      </c>
      <c r="I32" s="178">
        <v>0.66</v>
      </c>
      <c r="J32" t="s">
        <v>176</v>
      </c>
    </row>
    <row r="34" spans="2:10" x14ac:dyDescent="0.25">
      <c r="B34" s="176">
        <v>45114</v>
      </c>
      <c r="D34" t="s">
        <v>177</v>
      </c>
      <c r="E34" t="s">
        <v>194</v>
      </c>
      <c r="F34" t="s">
        <v>174</v>
      </c>
      <c r="G34" t="s">
        <v>186</v>
      </c>
      <c r="H34" s="178">
        <v>-0.45</v>
      </c>
      <c r="I34" s="178">
        <v>9.5500000000000007</v>
      </c>
      <c r="J34" t="s">
        <v>176</v>
      </c>
    </row>
    <row r="36" spans="2:10" x14ac:dyDescent="0.25">
      <c r="B36" s="176">
        <v>45114</v>
      </c>
      <c r="D36" t="s">
        <v>177</v>
      </c>
      <c r="E36" t="s">
        <v>197</v>
      </c>
      <c r="F36" t="s">
        <v>174</v>
      </c>
      <c r="G36" t="s">
        <v>198</v>
      </c>
      <c r="H36" s="178">
        <v>-1.17</v>
      </c>
      <c r="I36" s="178">
        <v>28.83</v>
      </c>
      <c r="J36" t="s">
        <v>176</v>
      </c>
    </row>
    <row r="38" spans="2:10" x14ac:dyDescent="0.25">
      <c r="B38" s="176">
        <v>45112</v>
      </c>
      <c r="D38" t="s">
        <v>177</v>
      </c>
      <c r="E38" t="s">
        <v>199</v>
      </c>
      <c r="F38" t="s">
        <v>174</v>
      </c>
      <c r="G38" t="s">
        <v>182</v>
      </c>
      <c r="H38" s="178">
        <v>-0.33</v>
      </c>
      <c r="I38" s="178">
        <v>0.67</v>
      </c>
      <c r="J38" t="s">
        <v>176</v>
      </c>
    </row>
    <row r="40" spans="2:10" x14ac:dyDescent="0.25">
      <c r="B40" s="176">
        <v>45111</v>
      </c>
      <c r="D40" t="s">
        <v>177</v>
      </c>
      <c r="E40" t="s">
        <v>200</v>
      </c>
      <c r="F40" t="s">
        <v>174</v>
      </c>
      <c r="G40" t="s">
        <v>182</v>
      </c>
      <c r="H40" s="178">
        <v>-0.33</v>
      </c>
      <c r="I40" s="178">
        <v>0.67</v>
      </c>
      <c r="J40" t="s">
        <v>176</v>
      </c>
    </row>
    <row r="42" spans="2:10" x14ac:dyDescent="0.25">
      <c r="B42" s="176">
        <v>45109</v>
      </c>
      <c r="D42" t="s">
        <v>177</v>
      </c>
      <c r="E42" t="s">
        <v>199</v>
      </c>
      <c r="F42" t="s">
        <v>174</v>
      </c>
      <c r="G42" t="s">
        <v>182</v>
      </c>
      <c r="H42" s="178">
        <v>-0.33</v>
      </c>
      <c r="I42" s="178">
        <v>0.67</v>
      </c>
      <c r="J42" t="s">
        <v>176</v>
      </c>
    </row>
    <row r="44" spans="2:10" x14ac:dyDescent="0.25">
      <c r="B44" s="176">
        <v>45108</v>
      </c>
      <c r="D44" t="s">
        <v>177</v>
      </c>
      <c r="E44" t="s">
        <v>199</v>
      </c>
      <c r="F44" t="s">
        <v>174</v>
      </c>
      <c r="G44" t="s">
        <v>181</v>
      </c>
      <c r="H44" s="178">
        <v>-0.36</v>
      </c>
      <c r="I44" s="178">
        <v>1.64</v>
      </c>
    </row>
    <row r="46" spans="2:10" x14ac:dyDescent="0.25">
      <c r="I46" s="178">
        <f>SUM(I12:I44)</f>
        <v>104.17999999999999</v>
      </c>
    </row>
    <row r="47" spans="2:10" x14ac:dyDescent="0.25">
      <c r="I47" s="178">
        <v>5.8</v>
      </c>
    </row>
    <row r="49" spans="9:9" x14ac:dyDescent="0.25">
      <c r="I49" s="178">
        <f>SUM(I46:I47)</f>
        <v>109.97999999999999</v>
      </c>
    </row>
    <row r="51" spans="9:9" x14ac:dyDescent="0.25">
      <c r="I51">
        <v>1060.45</v>
      </c>
    </row>
    <row r="53" spans="9:9" x14ac:dyDescent="0.25">
      <c r="I53" s="178">
        <f>SUM(I5+I51-I49)</f>
        <v>950.47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2019</vt:lpstr>
      <vt:lpstr>2020</vt:lpstr>
      <vt:lpstr>2021</vt:lpstr>
      <vt:lpstr>2022</vt:lpstr>
      <vt:lpstr>2023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Stephen Adams</cp:lastModifiedBy>
  <cp:lastPrinted>2021-08-22T09:06:12Z</cp:lastPrinted>
  <dcterms:created xsi:type="dcterms:W3CDTF">2018-12-30T20:21:31Z</dcterms:created>
  <dcterms:modified xsi:type="dcterms:W3CDTF">2023-08-27T10:29:17Z</dcterms:modified>
</cp:coreProperties>
</file>